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120" windowWidth="11160" windowHeight="9120" activeTab="0"/>
  </bookViews>
  <sheets>
    <sheet name="BS" sheetId="1" r:id="rId1"/>
    <sheet name="IS" sheetId="2" r:id="rId2"/>
    <sheet name="EQ" sheetId="3" r:id="rId3"/>
    <sheet name="GT_Custom" sheetId="4" state="hidden" r:id="rId4"/>
    <sheet name="CF" sheetId="5" r:id="rId5"/>
    <sheet name="Notes" sheetId="6" r:id="rId6"/>
  </sheets>
  <definedNames>
    <definedName name="_xlnm.Print_Area" localSheetId="0">'BS'!$A$1:$E$53</definedName>
    <definedName name="_xlnm.Print_Area" localSheetId="4">'CF'!$A$1:$E$60</definedName>
    <definedName name="_xlnm.Print_Area" localSheetId="2">'EQ'!$A$1:$H$52</definedName>
    <definedName name="_xlnm.Print_Area" localSheetId="1">'IS'!$A$1:$H$101</definedName>
    <definedName name="_xlnm.Print_Area" localSheetId="5">'Notes'!$A$1:$I$328</definedName>
    <definedName name="_xlnm.Print_Titles" localSheetId="1">'IS'!$1:$5</definedName>
    <definedName name="_xlnm.Print_Titles" localSheetId="5">'Notes'!$5:$7</definedName>
  </definedNames>
  <calcPr fullCalcOnLoad="1"/>
</workbook>
</file>

<file path=xl/sharedStrings.xml><?xml version="1.0" encoding="utf-8"?>
<sst xmlns="http://schemas.openxmlformats.org/spreadsheetml/2006/main" count="514" uniqueCount="372">
  <si>
    <t>C1</t>
  </si>
  <si>
    <t>Custom 1</t>
  </si>
  <si>
    <t>C2</t>
  </si>
  <si>
    <t>Custom 2</t>
  </si>
  <si>
    <t>C3</t>
  </si>
  <si>
    <t>Custom 3</t>
  </si>
  <si>
    <t>C4</t>
  </si>
  <si>
    <t>Custom 4</t>
  </si>
  <si>
    <t>C5</t>
  </si>
  <si>
    <t>Custom 5</t>
  </si>
  <si>
    <t>C6</t>
  </si>
  <si>
    <t>Custom 6</t>
  </si>
  <si>
    <t>C7</t>
  </si>
  <si>
    <t>Custom 7</t>
  </si>
  <si>
    <t>C8</t>
  </si>
  <si>
    <t>Custom 8</t>
  </si>
  <si>
    <t>(Unaudited)</t>
  </si>
  <si>
    <t>(Audited)</t>
  </si>
  <si>
    <t>RM'000</t>
  </si>
  <si>
    <t>ASSETS</t>
  </si>
  <si>
    <t xml:space="preserve">Non-current assets </t>
  </si>
  <si>
    <t>Property, plant and equipment</t>
  </si>
  <si>
    <t>Investment properties</t>
  </si>
  <si>
    <t>Prepaid lease payments</t>
  </si>
  <si>
    <t>Current assets</t>
  </si>
  <si>
    <t>Inventories</t>
  </si>
  <si>
    <t>Trade and other receivables</t>
  </si>
  <si>
    <t>Tax recoverable</t>
  </si>
  <si>
    <t>TOTAL ASSETS</t>
  </si>
  <si>
    <t>EQUITY AND LIABILITIES</t>
  </si>
  <si>
    <t>Share capital</t>
  </si>
  <si>
    <t>Reserves</t>
  </si>
  <si>
    <t>Total equity</t>
  </si>
  <si>
    <t>Non-current liabilities</t>
  </si>
  <si>
    <t>Provision for retirement benefits</t>
  </si>
  <si>
    <t>Borrowings</t>
  </si>
  <si>
    <t>Deferred tax liabilities</t>
  </si>
  <si>
    <t>Current liabilities</t>
  </si>
  <si>
    <t>Trade and other payables</t>
  </si>
  <si>
    <t>Taxation</t>
  </si>
  <si>
    <t>Total liabilities</t>
  </si>
  <si>
    <t>TOTAL EQUITY AND LIABILITIES</t>
  </si>
  <si>
    <t>CHIN WELL HOLDINGS BERHAD</t>
  </si>
  <si>
    <t>(371551-T)</t>
  </si>
  <si>
    <t>ended</t>
  </si>
  <si>
    <t>Revenue</t>
  </si>
  <si>
    <t>Interest income</t>
  </si>
  <si>
    <t xml:space="preserve">Distributable </t>
  </si>
  <si>
    <t xml:space="preserve"> Foreign </t>
  </si>
  <si>
    <t xml:space="preserve"> Share </t>
  </si>
  <si>
    <t xml:space="preserve"> Translation </t>
  </si>
  <si>
    <t xml:space="preserve"> Retained </t>
  </si>
  <si>
    <t>Minority</t>
  </si>
  <si>
    <t>Total</t>
  </si>
  <si>
    <t xml:space="preserve"> Capital </t>
  </si>
  <si>
    <t xml:space="preserve"> Premium </t>
  </si>
  <si>
    <t xml:space="preserve"> Reserve </t>
  </si>
  <si>
    <t xml:space="preserve"> Profits </t>
  </si>
  <si>
    <t xml:space="preserve"> Total </t>
  </si>
  <si>
    <t>Equity</t>
  </si>
  <si>
    <t xml:space="preserve"> RM'000 </t>
  </si>
  <si>
    <t xml:space="preserve">           CHIN WELL HOLDINGS BERHAD</t>
  </si>
  <si>
    <t>Cash flows from operating activities</t>
  </si>
  <si>
    <t>Profit before taxation</t>
  </si>
  <si>
    <t>Adjustments for  :</t>
  </si>
  <si>
    <t>- Non-cash items</t>
  </si>
  <si>
    <t>- Non-operating items</t>
  </si>
  <si>
    <t>Operating profit before working capital changes</t>
  </si>
  <si>
    <t>Changes in working capital</t>
  </si>
  <si>
    <t>Interest paid</t>
  </si>
  <si>
    <t>Income tax paid</t>
  </si>
  <si>
    <t>Cash flows from investing activities</t>
  </si>
  <si>
    <t>Interest received</t>
  </si>
  <si>
    <t>Proceeds from disposal of property, plant and equipment</t>
  </si>
  <si>
    <t>Purchase of property, plant and equipment</t>
  </si>
  <si>
    <t>Net cash used in investing activities</t>
  </si>
  <si>
    <t>Cash flows from financing activities</t>
  </si>
  <si>
    <t>Effect of changes in exchange rate</t>
  </si>
  <si>
    <t>Cash and cash equivalents at beginning</t>
  </si>
  <si>
    <t>Cash and cash equivalents at end</t>
  </si>
  <si>
    <t xml:space="preserve">             (371551-T)</t>
  </si>
  <si>
    <t>A1.</t>
  </si>
  <si>
    <t>Basis of Preparation</t>
  </si>
  <si>
    <t>Audit Report of Preceding Annual Financial Statements</t>
  </si>
  <si>
    <t>A3.</t>
  </si>
  <si>
    <t>Seasonal or Cyclical Factors</t>
  </si>
  <si>
    <t>The business of the Group was not affected by any significant seasonal or cyclical factors.</t>
  </si>
  <si>
    <t>A4.</t>
  </si>
  <si>
    <t>Unusual Items</t>
  </si>
  <si>
    <t>A5.</t>
  </si>
  <si>
    <t>Changes in Estimates</t>
  </si>
  <si>
    <t>There were no changes in estimates of amounts reported in the prior financial period that have a material effect in the current quarter.</t>
  </si>
  <si>
    <t>A6.</t>
  </si>
  <si>
    <t>Debt and Equity Securities</t>
  </si>
  <si>
    <t>There were no issuance, cancellation, repurchases, resale and repayment of debt and equity securities for the current quarter to date under review.</t>
  </si>
  <si>
    <t>A7.</t>
  </si>
  <si>
    <t xml:space="preserve">Dividends </t>
  </si>
  <si>
    <t>Segment Information</t>
  </si>
  <si>
    <t>Segment information is presented in respect of the Group’s business segment. Inter-segment pricing is determined based on a negotiated basis.</t>
  </si>
  <si>
    <t>Fastener Products</t>
  </si>
  <si>
    <t>Wire Products</t>
  </si>
  <si>
    <t>Others</t>
  </si>
  <si>
    <t>Elimination</t>
  </si>
  <si>
    <t>Group</t>
  </si>
  <si>
    <t>RM’000</t>
  </si>
  <si>
    <t>Inter-segment revenue</t>
  </si>
  <si>
    <t>Total revenue</t>
  </si>
  <si>
    <t>Segment assets</t>
  </si>
  <si>
    <t>Segment liabilities</t>
  </si>
  <si>
    <t>Malaysia</t>
  </si>
  <si>
    <t>Vietnam</t>
  </si>
  <si>
    <t>Other Asian countries</t>
  </si>
  <si>
    <t>European countries</t>
  </si>
  <si>
    <t>Valuations of Property, Plant and Equipment</t>
  </si>
  <si>
    <t>The valuations of property, plant and equipment have been brought forward, without amendment from the previous audited financial statements.</t>
  </si>
  <si>
    <t>Changes in Group’s Composition</t>
  </si>
  <si>
    <t xml:space="preserve">Capital Commitments </t>
  </si>
  <si>
    <t>A8.</t>
  </si>
  <si>
    <t>A9.</t>
  </si>
  <si>
    <t>A10.</t>
  </si>
  <si>
    <t>A13.</t>
  </si>
  <si>
    <t>Review of Performance</t>
  </si>
  <si>
    <t>3 months ended</t>
  </si>
  <si>
    <t>B1.</t>
  </si>
  <si>
    <t>Variation of Results Against Preceding Quarter</t>
  </si>
  <si>
    <t>B2.</t>
  </si>
  <si>
    <t>Prospects</t>
  </si>
  <si>
    <t>Profit Forecast</t>
  </si>
  <si>
    <t>There was no profit forecast made in any public document.</t>
  </si>
  <si>
    <t>B3.</t>
  </si>
  <si>
    <t>B4.</t>
  </si>
  <si>
    <t>Tax Expense</t>
  </si>
  <si>
    <t>Malaysian income tax</t>
  </si>
  <si>
    <t>- Current tax</t>
  </si>
  <si>
    <t>- Deferred tax liabilities</t>
  </si>
  <si>
    <t>B5.</t>
  </si>
  <si>
    <t>Unquoted Investments and Properties</t>
  </si>
  <si>
    <t>Quoted Investments</t>
  </si>
  <si>
    <t>Status of Corporate Proposals</t>
  </si>
  <si>
    <t xml:space="preserve">Borrowings and Debt Securities </t>
  </si>
  <si>
    <t>Denominated</t>
  </si>
  <si>
    <t>in USD</t>
  </si>
  <si>
    <t xml:space="preserve">Denominated </t>
  </si>
  <si>
    <t>in RM</t>
  </si>
  <si>
    <t>Short term</t>
  </si>
  <si>
    <t>Trust receipts</t>
  </si>
  <si>
    <t>Term loans</t>
  </si>
  <si>
    <t>Long term</t>
  </si>
  <si>
    <t>Unsecured :</t>
  </si>
  <si>
    <t>Secured :</t>
  </si>
  <si>
    <t>Loan from a  corporate</t>
  </si>
  <si>
    <t xml:space="preserve">     shareholder of a subsidiary</t>
  </si>
  <si>
    <t>Off Balance Sheet Financial Instruments</t>
  </si>
  <si>
    <t xml:space="preserve">Material Litigation </t>
  </si>
  <si>
    <t>Proposed Dividend</t>
  </si>
  <si>
    <t>Earnings Per Share</t>
  </si>
  <si>
    <t>B6.</t>
  </si>
  <si>
    <t>B7.</t>
  </si>
  <si>
    <t>B8.</t>
  </si>
  <si>
    <t>B9.</t>
  </si>
  <si>
    <t>B10.</t>
  </si>
  <si>
    <t>B11.</t>
  </si>
  <si>
    <t>B12.</t>
  </si>
  <si>
    <t>B13.</t>
  </si>
  <si>
    <t>Rental received</t>
  </si>
  <si>
    <t>Represented by :</t>
  </si>
  <si>
    <t>Bank overdraft</t>
  </si>
  <si>
    <t>Short term loans</t>
  </si>
  <si>
    <t>Profit for the period</t>
  </si>
  <si>
    <t>Effect of changes in exchange rates on cash and cash equivalents</t>
  </si>
  <si>
    <t>Results</t>
  </si>
  <si>
    <t>Cash generated from operations</t>
  </si>
  <si>
    <t>Operating profit</t>
  </si>
  <si>
    <t xml:space="preserve"> </t>
  </si>
  <si>
    <t>Minority interests</t>
  </si>
  <si>
    <t>Interests</t>
  </si>
  <si>
    <t>30.6.10</t>
  </si>
  <si>
    <t>Unrealised</t>
  </si>
  <si>
    <t>CWH</t>
  </si>
  <si>
    <t>CWF</t>
  </si>
  <si>
    <t>Allowance</t>
  </si>
  <si>
    <t>Amort</t>
  </si>
  <si>
    <t>Gain on disposal of</t>
  </si>
  <si>
    <t>asso</t>
  </si>
  <si>
    <t>ppe</t>
  </si>
  <si>
    <t>Int income</t>
  </si>
  <si>
    <t>Int exp</t>
  </si>
  <si>
    <t>retirement</t>
  </si>
  <si>
    <t>rental</t>
  </si>
  <si>
    <t>Rec</t>
  </si>
  <si>
    <t>Pay</t>
  </si>
  <si>
    <t>Borrowing</t>
  </si>
  <si>
    <t>Cash</t>
  </si>
  <si>
    <t>a</t>
  </si>
  <si>
    <t>Depn</t>
  </si>
  <si>
    <t>fgn</t>
  </si>
  <si>
    <t>Last yr rate (closing)</t>
  </si>
  <si>
    <t>vnd</t>
  </si>
  <si>
    <t>rm</t>
  </si>
  <si>
    <t>this yr rate (closing)</t>
  </si>
  <si>
    <t>No dividend has been proposed for the current quarter.</t>
  </si>
  <si>
    <t>Basic earnings per share (sen)</t>
  </si>
  <si>
    <t>Weighted average number of ordinary shares of</t>
  </si>
  <si>
    <t>Basic Earnings Per Share (sen)</t>
  </si>
  <si>
    <t xml:space="preserve">CONDENSED CONSOLIDATED STATEMENT OF FINANCIAL POSITION </t>
  </si>
  <si>
    <t>(Restated)</t>
  </si>
  <si>
    <t>Other investment</t>
  </si>
  <si>
    <t>Available-for-sale investment</t>
  </si>
  <si>
    <t>Other receivable</t>
  </si>
  <si>
    <t>CONDENSED CONSOLIDATED STATEMENT OF COMPREHENSIVE INCOME</t>
  </si>
  <si>
    <t>Cost of sales</t>
  </si>
  <si>
    <t>Gross profit</t>
  </si>
  <si>
    <t>Other income</t>
  </si>
  <si>
    <t>Administrative expenses</t>
  </si>
  <si>
    <t>Selling and distribution expenses</t>
  </si>
  <si>
    <t>Finance costs</t>
  </si>
  <si>
    <t>Foreign currency translation differences</t>
  </si>
  <si>
    <t xml:space="preserve">  for foreign operations</t>
  </si>
  <si>
    <t xml:space="preserve">   the period</t>
  </si>
  <si>
    <t xml:space="preserve">    for the period</t>
  </si>
  <si>
    <t>The Condensed Consolidated Statement of Comprehensive Income should be read in conjunction with the Group's audited financial statements for the financial year ended 30 June 2010.</t>
  </si>
  <si>
    <t>The Condensed Consolidated Statement of Financial Position should be read in conjunction with the Group's audited financial statements for the financial year ended 30 June 2010.</t>
  </si>
  <si>
    <t>Profit attributable to :</t>
  </si>
  <si>
    <t xml:space="preserve">  Minority interests</t>
  </si>
  <si>
    <t xml:space="preserve">Basic earnings per share attributable </t>
  </si>
  <si>
    <t>|---- Non-distributable ----|</t>
  </si>
  <si>
    <t xml:space="preserve">   for the period</t>
  </si>
  <si>
    <t>The Condensed Consolidated Statement of Changes in Equity should be read in conjunction with the Group's audited Financial Statement for the financial year ended 30 June 2010. The accompanying notes are an integral part of this statement.</t>
  </si>
  <si>
    <t>The interim financial report is unaudited and has been prepared in compliance with FRS 134, Interim Financial Reporting and paragraph 9.22 of the Listing Requirements of Bursa Malaysia Securities Berhad, and should be read in conjunction with the audited financial statements of the Group for the financial year ended 30 June 2010.</t>
  </si>
  <si>
    <t>FRSs/Interpretations</t>
  </si>
  <si>
    <t xml:space="preserve"> Effective date</t>
  </si>
  <si>
    <t>FRS 7 – Financial Instruments: Disclosures</t>
  </si>
  <si>
    <t xml:space="preserve"> 1 January 2010</t>
  </si>
  <si>
    <t xml:space="preserve">FRS 139 – Financial Instruments: Recognition and Measurement </t>
  </si>
  <si>
    <t>The accounting policies and methods of computation adopted by the Group in this interim financial report are consistent with those adopted in the financial statements for the financial year ended 30 June 2010, except for the adoption of the following :</t>
  </si>
  <si>
    <t>NOTES TO THE CONDENSED CONSOLIDATED INTERIM FINANCIAL STATEMENTS</t>
  </si>
  <si>
    <t xml:space="preserve">(b) FRS 7 – Financial Instruments: Disclosures. </t>
  </si>
  <si>
    <t>This standard requires additional disclosures regarding fair value measurements and liquidity risk in the full year  financial statements, and has no effect on reported profit or equity. However, FRS 7 disclosures are not required in the interim financial statements, and hence, no further disclosures has been made in these interim financial statements.</t>
  </si>
  <si>
    <t>Basis of Preparation (Cont'd)</t>
  </si>
  <si>
    <t>A financial instrument is recognised in the financial statements when, and only when, the Group becomes a party to the contractual provision of the instrument. It is recognised initially, at its fair value plus, in the case of a financial instrument not at fair value through profit or loss, transaction costs that are directly attributable to the acquisition or issue of the financial instrument.</t>
  </si>
  <si>
    <t>Financial assets</t>
  </si>
  <si>
    <t>(i) Loans and receivables</t>
  </si>
  <si>
    <t>All financial assets are subject to review for impairment.</t>
  </si>
  <si>
    <t>Financial liabilities</t>
  </si>
  <si>
    <t>Other than the new and revised FRS as stated above, the Group has also adopted various amendments and
interpretations to the existing standards adopted by the Group in the past.</t>
  </si>
  <si>
    <t>The adoption of the above standards, amendments and interpretations do not have any material impact on the financial statements of the Group except for the adoption of the following standards as explained below :</t>
  </si>
  <si>
    <t>(c) FRS 117 – Leases</t>
  </si>
  <si>
    <t>The following comparative figures have been restated following the adoption of the amendment to FRS 117 :</t>
  </si>
  <si>
    <t>(d) FRS 139 – Financial Instruments: Recognition and Measurement.</t>
  </si>
  <si>
    <t>Individual Quarter</t>
  </si>
  <si>
    <t>Cumulative Quarter</t>
  </si>
  <si>
    <t xml:space="preserve"> CHIN WELL HOLDINGS BERHAD</t>
  </si>
  <si>
    <t>External revenue</t>
  </si>
  <si>
    <t>Non-Current Assets</t>
  </si>
  <si>
    <t>Depreciation</t>
  </si>
  <si>
    <t>Profit before depreciation, interest exp/income</t>
  </si>
  <si>
    <t xml:space="preserve">(i) Analysis by business segments </t>
  </si>
  <si>
    <t xml:space="preserve">(ii) Analysis by geographical segments </t>
  </si>
  <si>
    <t>There were no corporate proposals announced but not completed as at the date of this report.</t>
  </si>
  <si>
    <t xml:space="preserve">   RM0.50 each </t>
  </si>
  <si>
    <t>|------------- Attributable to Owners of the Company -------------|</t>
  </si>
  <si>
    <t>Segment profit/(loss)</t>
  </si>
  <si>
    <t>Impact on opening balance</t>
  </si>
  <si>
    <t>(d) FRS 139 – Financial Instruments: Recognition and Measurement. (Cont'd)</t>
  </si>
  <si>
    <t>As previously</t>
  </si>
  <si>
    <t>reported</t>
  </si>
  <si>
    <t>Effect on</t>
  </si>
  <si>
    <t>FRS 117</t>
  </si>
  <si>
    <t>As restated</t>
  </si>
  <si>
    <t>FRS 139</t>
  </si>
  <si>
    <t>In accordance with the transitional provisions of FRS139, the above changes are applied prospectively and the comparative as at 30 June 2010 are not restated. Instead, the changes have been accounted for by restating the following opening balances in the Statement of Financial Position as at 1 July 2010.</t>
  </si>
  <si>
    <t>CONDENSED CONSOLIDATED STATEMENT OF CHANGES IN EQUITY</t>
  </si>
  <si>
    <t>CONDENSED CONSOLIDATED STATEMENT OF CASH FLOWS</t>
  </si>
  <si>
    <t>Cash and bank balances</t>
  </si>
  <si>
    <t>The Group has adopted the amendment to FRS 117. The Group has reassessed and determined that all the leasehold properties of the Group which in substance are finance leases and has reclassified these leasehold properties to property, plant and equipment. The change in accounting policy has been made retrospectively in accordance with the transitional provisions of the amendment. The reclassification does not affect the basic and diluted earnings per share for the current and prior periods.</t>
  </si>
  <si>
    <t>The Group categories financial instruments as follows :</t>
  </si>
  <si>
    <t>Loans and receivables category comprises trade and other receivables and cash and bank balances.</t>
  </si>
  <si>
    <t>(ii) Available-for-sale financial asset</t>
  </si>
  <si>
    <t>A2.</t>
  </si>
  <si>
    <t>Contingent Liabilities and Contingent Assets</t>
  </si>
  <si>
    <t xml:space="preserve">A11. </t>
  </si>
  <si>
    <t>A12.</t>
  </si>
  <si>
    <t>Profit/(loss) before taxation</t>
  </si>
  <si>
    <t xml:space="preserve">Attributable to owners of the parent </t>
  </si>
  <si>
    <t>- Effect of adopting FRS 139</t>
  </si>
  <si>
    <t>Non-current assets</t>
  </si>
  <si>
    <t>Equity and liabilities</t>
  </si>
  <si>
    <t>Retained profits</t>
  </si>
  <si>
    <t>6 months ended</t>
  </si>
  <si>
    <t>30.9.10</t>
  </si>
  <si>
    <t>30.9.09</t>
  </si>
  <si>
    <t>B14.</t>
  </si>
  <si>
    <t>Realised and Unrealised Profits/Losses Disclosure</t>
  </si>
  <si>
    <t xml:space="preserve">    and its subsidiaries :</t>
  </si>
  <si>
    <t>- Realised</t>
  </si>
  <si>
    <t>- Unrealised</t>
  </si>
  <si>
    <t>Net assets per share attributable to Owners of the Parent  (RM)</t>
  </si>
  <si>
    <t>Total comprehensive income/(loss) for</t>
  </si>
  <si>
    <t>Other comprehensive income/(loss), net of tax</t>
  </si>
  <si>
    <t>Total comprehensive income/(loss) attributable to :</t>
  </si>
  <si>
    <t>Net increase in cash and cash equivalents</t>
  </si>
  <si>
    <t>The Condensed Consolidated Statement of Cash Flow should be read in conjunction with the Group's audited Financial Statement for the financial year ended 30 June 2010. The accompanying notes are an integral part of this statement.</t>
  </si>
  <si>
    <t>FRS 101 – Presentation of Financial Statements (Revised)</t>
  </si>
  <si>
    <t>FRS 4 – Insurance Contracts</t>
  </si>
  <si>
    <t>FRS 123 – Borrowing Costs (Revised)</t>
  </si>
  <si>
    <t xml:space="preserve"> 1 July 2010</t>
  </si>
  <si>
    <t>The revised FRS 101 requires changes in the format of the financial statements including the amounts  directly attributable to shareholders in the primary statements, but does not affect the measurement of reported profit or equity. The Group has elected to show other comprehensive income in one statement of comprehensive income and hence, all owner changes in equity are presented in the consolidated statement of changes in equity, whereas non-owner changes in equity are shown in the consolidated statement of comprehensive income.</t>
  </si>
  <si>
    <t>(a) Amendments to FRS 101 – Presentation of Financial Statements (Revised)</t>
  </si>
  <si>
    <t>Financial assets categorised as loans and receivables are subsequently measured at amortised cost using the effective interest method, except for short-term receivables when the recognition of interest would be immaterial.</t>
  </si>
  <si>
    <t xml:space="preserve">Total comprehensive (loss)/income </t>
  </si>
  <si>
    <t>FRS 1 - First-time Adoption of Financial Reporting Standards (Revised)</t>
  </si>
  <si>
    <t>FRS 3 - Business Combination (Revised)</t>
  </si>
  <si>
    <t>FRS 127 - Consolidated and Separate Financial Statements (Revised)</t>
  </si>
  <si>
    <t>The auditors’ report of the Group’s most recent annual audited financial statements for the financial year ended 30 June 2010 was not subject to any qualification.</t>
  </si>
  <si>
    <t>Event Subsequent to the End of the Reporting Period</t>
  </si>
  <si>
    <t xml:space="preserve">There were no material events subsequent to the end of the reporting period that have not been reflected in the quarterly financial statements. </t>
  </si>
  <si>
    <t>There were no contingent assets or contingent liabilities since the end of the last annual reporting period.</t>
  </si>
  <si>
    <t>31.3.11
RM’000</t>
  </si>
  <si>
    <t>Profit after taxation</t>
  </si>
  <si>
    <t>Total retained profits of the Company and of</t>
  </si>
  <si>
    <t>Add : Consolidation adjustments</t>
  </si>
  <si>
    <t>31.3.2011</t>
  </si>
  <si>
    <t>Provision for taxation</t>
  </si>
  <si>
    <t xml:space="preserve">  Owners of the parent</t>
  </si>
  <si>
    <t>Total comprehensive (loss)/income</t>
  </si>
  <si>
    <t xml:space="preserve">   to owners of the parent (sen)</t>
  </si>
  <si>
    <t>Equity attributable to owners of the parent</t>
  </si>
  <si>
    <t>At 1 July 2010</t>
  </si>
  <si>
    <t>At 1 July 2009</t>
  </si>
  <si>
    <t>Dividend</t>
  </si>
  <si>
    <t>Net cash (used in)/from financing activities</t>
  </si>
  <si>
    <t>Available-for-sale category of the Group comprises investment in golf club membership and is not held for trading. This investment is measured at cost as it does not have a quoted market price in an active market and whose fair value cannot be reliably measured . On derecognition, the cumulative gain or loss arising from foreign translation differences on this financial asset  recognised in other comprehensive income is transferred from equity to profit or loss.</t>
  </si>
  <si>
    <t>The Group's financial liabilities which comprise trade and other payables and loans and borrowings, are initially measured at fair value and subsequently measured at amortised cost, using the effective interest rate method, unless the effect of discounting is immaterial, in which case they are stated at cost.</t>
  </si>
  <si>
    <t>As at</t>
  </si>
  <si>
    <t>12 months ended</t>
  </si>
  <si>
    <t>Income tax refund</t>
  </si>
  <si>
    <t>Retirement benefits paid</t>
  </si>
  <si>
    <t>Proceeds from disposal of investment in an associate</t>
  </si>
  <si>
    <t>AS AT 30 JUNE 2011 - UNAUDITED</t>
  </si>
  <si>
    <t>At 30 June 2010</t>
  </si>
  <si>
    <t>FOR THE YEAR ENDED ENDED 30 JUNE 2011 - UNAUDITED</t>
  </si>
  <si>
    <t>30.6.11</t>
  </si>
  <si>
    <t>At 30 June 2011</t>
  </si>
  <si>
    <t>There were no unusual items affecting assets, liabilities, equity, net income, or cash flows during the financial year under review.</t>
  </si>
  <si>
    <t>The Company has paid the following dividends in respective of the financial year ended 30 June 2011 during the financial year under review :</t>
  </si>
  <si>
    <t>(ii) A second interim tax exempt dividend of 2 sen per share amounting to RM5,450,663.</t>
  </si>
  <si>
    <t>12 months ended 30 June 2011</t>
  </si>
  <si>
    <t>12 months ended 30 June 2010</t>
  </si>
  <si>
    <t>12 months</t>
  </si>
  <si>
    <t>There were no changes in the composition of the Group for the current financial year ended 30 June 2011.</t>
  </si>
  <si>
    <t>There were no capital commitments of the Group for the current financial year ended 30 June 2011.</t>
  </si>
  <si>
    <t>30.6.11
RM’000</t>
  </si>
  <si>
    <t>30.6.10
RM’000</t>
  </si>
  <si>
    <t>Barring unforeseen circumstances, the Group's performance is expected to be satisfactory for the financial year ending 30 June 2012.</t>
  </si>
  <si>
    <t>The Group's effective tax rate for the financial year is lower than the Malaysian statutory tax rate of 25% due mainly to the Vietnam subsidiary is entitled to income tax exemption for three years from the first profit making year.</t>
  </si>
  <si>
    <t>There were no material acquisition and disposal of unquoted investments and properties during the financial year ended 30 June 2011 except for the acquisition of a short leasehold land known as H.S (D) 28687, No. P.T. 2984, Mukim 11, Daerah Seberang Perai Tengah, Pulau Pinang for a total cash consideration of RM5,066,239.</t>
  </si>
  <si>
    <t>There were no purchases and disposals of quoted securities during the financial under review.</t>
  </si>
  <si>
    <t>The Group’s borrowings as at 30 June 2011 were as follows :</t>
  </si>
  <si>
    <t>Bankers acceptance</t>
  </si>
  <si>
    <t>During the current financial year under review, the Group did not enter into any contracts involving off balance sheet financial instruments.</t>
  </si>
  <si>
    <t>There was no material litigation for the financial year under review.</t>
  </si>
  <si>
    <t>The basic earnings per share has been calculated based on the Group’s profit after taxation attributable to owners of the parent divided by the weighted average number of ordinary shares outstanding during the year.</t>
  </si>
  <si>
    <t>30.6.2011</t>
  </si>
  <si>
    <t>Net cash from/(used in) operating activities</t>
  </si>
  <si>
    <t>Dividends paid</t>
  </si>
  <si>
    <t>Segment profit</t>
  </si>
  <si>
    <t>There is no diluted earnings per share as the Company does not have any convertible financial instruments as at the current financial year ended 30 June 2011.</t>
  </si>
  <si>
    <t>Total group retained earning as per consolidated accounts</t>
  </si>
  <si>
    <t>Profit for the year</t>
  </si>
  <si>
    <t>(i) An interim tax exempt dividend of 1 sen per share amounting to RM2,725,332 and</t>
  </si>
  <si>
    <t>The Group's profit before tax for the year ended 30 June 2011 increased by 176.44% as compared to the previous year results. This is mainly contributed by the sales revenue increased, especially to European market and other Asia countries, with the realised and unrealised forex gain yield due to the currency exchange, the Group had achieved a high earning this year.</t>
  </si>
  <si>
    <t>For the quarter under review, the Group's profit before taxation had increased by 107% as compared to the immediate preceding quarter mainly due to increase of sales revenue by 35% as well as the high yield of the realised and unrealised forex gain due to the currency exchange.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</si>
</sst>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_);_(@_)"/>
    <numFmt numFmtId="187" formatCode="_(* #,##0_);_(* \(#,##0\);_(* &quot;-&quot;??_);_(@_)"/>
    <numFmt numFmtId="188" formatCode="0.0%"/>
    <numFmt numFmtId="189" formatCode="_(* #,##0.0_);_(* \(#,##0.0\);_(* &quot;-&quot;?_);_(@_)"/>
    <numFmt numFmtId="190" formatCode="0.00_);\(0.00\)"/>
    <numFmt numFmtId="191" formatCode="_(* #,##0_);_(* \(#,##0\);_(* &quot;-&quot;?_);_(@_)"/>
    <numFmt numFmtId="192" formatCode="_(* #,##0.000000000_);_(* \(#,##0.000000000\);_(* &quot;-&quot;?????????_);_(@_)"/>
  </numFmts>
  <fonts count="45">
    <font>
      <sz val="12"/>
      <color indexed="8"/>
      <name val="Times New Roman"/>
      <family val="1"/>
    </font>
    <font>
      <sz val="11"/>
      <name val="Times New Roman"/>
      <family val="1"/>
    </font>
    <font>
      <sz val="10"/>
      <name val="MS Sans Serif"/>
      <family val="2"/>
    </font>
    <font>
      <b/>
      <sz val="10"/>
      <name val="Times New Roman"/>
      <family val="1"/>
    </font>
    <font>
      <sz val="10"/>
      <name val="Times New Roman"/>
      <family val="1"/>
    </font>
    <font>
      <sz val="12"/>
      <name val="Times New Roman"/>
      <family val="1"/>
    </font>
    <font>
      <b/>
      <sz val="10"/>
      <color indexed="8"/>
      <name val="Times New Roman"/>
      <family val="1"/>
    </font>
    <font>
      <b/>
      <sz val="11"/>
      <name val="Times New Roman"/>
      <family val="1"/>
    </font>
    <font>
      <b/>
      <u val="single"/>
      <sz val="11"/>
      <name val="Times New Roman"/>
      <family val="1"/>
    </font>
    <font>
      <sz val="10"/>
      <color indexed="8"/>
      <name val="Times New Roman"/>
      <family val="1"/>
    </font>
    <font>
      <sz val="9"/>
      <name val="宋体"/>
      <family val="0"/>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u val="single"/>
      <sz val="10.8"/>
      <color indexed="20"/>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u val="single"/>
      <sz val="10.8"/>
      <color indexed="12"/>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b/>
      <sz val="12"/>
      <color indexed="8"/>
      <name val="Times New Roman"/>
      <family val="1"/>
    </font>
    <font>
      <sz val="12"/>
      <color indexed="10"/>
      <name val="Times New Roman"/>
      <family val="1"/>
    </font>
    <font>
      <sz val="11"/>
      <color indexed="8"/>
      <name val="Calibri"/>
      <family val="2"/>
    </font>
    <font>
      <b/>
      <sz val="2"/>
      <color indexed="8"/>
      <name val="Times New Roman"/>
      <family val="1"/>
    </font>
    <font>
      <sz val="11"/>
      <color indexed="8"/>
      <name val="Times New Roman"/>
      <family val="1"/>
    </font>
    <font>
      <b/>
      <sz val="11"/>
      <color indexed="8"/>
      <name val="Times New Roman"/>
      <family val="1"/>
    </font>
    <font>
      <b/>
      <sz val="24"/>
      <color indexed="8"/>
      <name val="Times New Roman"/>
      <family val="1"/>
    </font>
    <font>
      <sz val="16"/>
      <color indexed="8"/>
      <name val="Times New Roman"/>
      <family val="1"/>
    </font>
    <font>
      <sz val="5"/>
      <color indexed="8"/>
      <name val="Times New Roman"/>
      <family val="1"/>
    </font>
    <font>
      <b/>
      <sz val="22"/>
      <color indexed="8"/>
      <name val="Times New Roman"/>
      <family val="1"/>
    </font>
    <font>
      <b/>
      <sz val="8"/>
      <color indexed="8"/>
      <name val="Times New Roman"/>
      <family val="1"/>
    </font>
    <font>
      <b/>
      <sz val="10"/>
      <color indexed="10"/>
      <name val="Standard Tickmarks"/>
      <family val="2"/>
    </font>
    <font>
      <b/>
      <i/>
      <sz val="11"/>
      <color indexed="8"/>
      <name val="Times New Roman"/>
      <family val="1"/>
    </font>
    <font>
      <b/>
      <sz val="11"/>
      <color indexed="8"/>
      <name val="Calibri"/>
      <family val="2"/>
    </font>
    <font>
      <sz val="8"/>
      <color indexed="8"/>
      <name val="Times New Roman"/>
      <family val="1"/>
    </font>
    <font>
      <b/>
      <u val="single"/>
      <sz val="11"/>
      <color indexed="8"/>
      <name val="Times New Roman"/>
      <family val="1"/>
    </font>
    <font>
      <b/>
      <sz val="20"/>
      <color indexed="8"/>
      <name val="Times New Roman"/>
      <family val="1"/>
    </font>
    <font>
      <sz val="1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98">
    <xf numFmtId="0" fontId="0" fillId="0" borderId="0" xfId="0" applyAlignment="1">
      <alignment/>
    </xf>
    <xf numFmtId="0" fontId="29" fillId="0" borderId="0" xfId="0" applyFont="1" applyAlignment="1">
      <alignment wrapText="1"/>
    </xf>
    <xf numFmtId="0" fontId="30" fillId="0" borderId="0" xfId="0" applyFont="1" applyAlignment="1">
      <alignment horizontal="center"/>
    </xf>
    <xf numFmtId="0" fontId="31" fillId="0" borderId="0" xfId="0" applyFont="1" applyAlignment="1">
      <alignment/>
    </xf>
    <xf numFmtId="0" fontId="31" fillId="0" borderId="0" xfId="0" applyFont="1" applyAlignment="1">
      <alignment horizontal="center"/>
    </xf>
    <xf numFmtId="0" fontId="32" fillId="0" borderId="0" xfId="0" applyFont="1" applyAlignment="1">
      <alignment/>
    </xf>
    <xf numFmtId="0" fontId="0" fillId="0" borderId="0" xfId="0"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187" fontId="31" fillId="0" borderId="0" xfId="42" applyNumberFormat="1" applyFont="1" applyAlignment="1">
      <alignment horizontal="right"/>
    </xf>
    <xf numFmtId="0" fontId="31" fillId="0" borderId="0" xfId="0" applyFont="1" applyAlignment="1">
      <alignment/>
    </xf>
    <xf numFmtId="187" fontId="31" fillId="0" borderId="0" xfId="42" applyNumberFormat="1" applyFont="1" applyAlignment="1">
      <alignment/>
    </xf>
    <xf numFmtId="187" fontId="31" fillId="0" borderId="10" xfId="42" applyNumberFormat="1" applyFont="1" applyBorder="1" applyAlignment="1">
      <alignment horizontal="right"/>
    </xf>
    <xf numFmtId="0" fontId="6" fillId="0" borderId="0" xfId="0"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right"/>
    </xf>
    <xf numFmtId="0" fontId="35" fillId="0" borderId="0" xfId="0" applyFont="1" applyAlignment="1">
      <alignment horizontal="right"/>
    </xf>
    <xf numFmtId="15" fontId="6" fillId="0" borderId="0" xfId="0" applyNumberFormat="1" applyFont="1" applyAlignment="1">
      <alignment horizontal="left"/>
    </xf>
    <xf numFmtId="0" fontId="9" fillId="0" borderId="0" xfId="0" applyFont="1" applyAlignment="1">
      <alignment/>
    </xf>
    <xf numFmtId="0" fontId="9" fillId="0" borderId="11" xfId="0" applyFont="1" applyBorder="1" applyAlignment="1">
      <alignment/>
    </xf>
    <xf numFmtId="0" fontId="36" fillId="0" borderId="0" xfId="0" applyFont="1" applyAlignment="1">
      <alignment/>
    </xf>
    <xf numFmtId="0" fontId="0" fillId="0" borderId="0" xfId="0" applyAlignment="1">
      <alignment horizontal="center"/>
    </xf>
    <xf numFmtId="0" fontId="27" fillId="0" borderId="0" xfId="0" applyFont="1" applyAlignment="1">
      <alignment/>
    </xf>
    <xf numFmtId="0" fontId="0" fillId="0" borderId="12" xfId="0" applyBorder="1" applyAlignment="1">
      <alignment/>
    </xf>
    <xf numFmtId="0" fontId="0" fillId="0" borderId="0" xfId="0" applyFont="1" applyAlignment="1">
      <alignment/>
    </xf>
    <xf numFmtId="187" fontId="31" fillId="0" borderId="0" xfId="42" applyNumberFormat="1" applyFont="1" applyBorder="1" applyAlignment="1">
      <alignment horizontal="right"/>
    </xf>
    <xf numFmtId="187" fontId="0" fillId="0" borderId="0" xfId="0" applyNumberFormat="1" applyAlignment="1">
      <alignment/>
    </xf>
    <xf numFmtId="187" fontId="1" fillId="0" borderId="0" xfId="42" applyNumberFormat="1" applyFont="1" applyFill="1" applyAlignment="1">
      <alignment/>
    </xf>
    <xf numFmtId="43" fontId="0" fillId="0" borderId="0" xfId="0" applyNumberFormat="1" applyAlignment="1">
      <alignment/>
    </xf>
    <xf numFmtId="187" fontId="9" fillId="0" borderId="0" xfId="42" applyNumberFormat="1" applyFont="1" applyAlignment="1">
      <alignment/>
    </xf>
    <xf numFmtId="0" fontId="9" fillId="0" borderId="0" xfId="0" applyFont="1" applyBorder="1" applyAlignment="1">
      <alignment/>
    </xf>
    <xf numFmtId="0" fontId="3" fillId="0" borderId="0" xfId="59" applyFont="1" applyFill="1" applyBorder="1">
      <alignment/>
      <protection/>
    </xf>
    <xf numFmtId="0" fontId="4" fillId="0" borderId="0" xfId="59" applyFont="1" applyFill="1" applyBorder="1">
      <alignment/>
      <protection/>
    </xf>
    <xf numFmtId="187" fontId="9" fillId="0" borderId="0" xfId="42" applyNumberFormat="1" applyFont="1" applyBorder="1" applyAlignment="1">
      <alignment/>
    </xf>
    <xf numFmtId="187" fontId="9" fillId="0" borderId="10" xfId="42" applyNumberFormat="1" applyFont="1" applyBorder="1" applyAlignment="1">
      <alignment/>
    </xf>
    <xf numFmtId="187" fontId="9" fillId="0" borderId="13" xfId="42" applyNumberFormat="1" applyFont="1" applyBorder="1" applyAlignment="1">
      <alignment/>
    </xf>
    <xf numFmtId="187" fontId="9" fillId="0" borderId="14" xfId="42" applyNumberFormat="1" applyFont="1" applyBorder="1" applyAlignment="1">
      <alignment/>
    </xf>
    <xf numFmtId="187" fontId="9" fillId="0" borderId="15" xfId="42" applyNumberFormat="1" applyFont="1" applyBorder="1" applyAlignment="1">
      <alignment/>
    </xf>
    <xf numFmtId="0" fontId="27" fillId="0" borderId="0" xfId="0" applyFont="1" applyAlignment="1">
      <alignment horizontal="right" vertical="top"/>
    </xf>
    <xf numFmtId="187" fontId="29" fillId="0" borderId="0" xfId="0" applyNumberFormat="1" applyFont="1" applyAlignment="1">
      <alignment wrapText="1"/>
    </xf>
    <xf numFmtId="0" fontId="0" fillId="0" borderId="0" xfId="0" applyFill="1" applyAlignment="1">
      <alignment/>
    </xf>
    <xf numFmtId="187" fontId="31" fillId="0" borderId="10" xfId="42" applyNumberFormat="1" applyFont="1" applyFill="1" applyBorder="1" applyAlignment="1">
      <alignment horizontal="right"/>
    </xf>
    <xf numFmtId="10" fontId="0" fillId="0" borderId="0" xfId="63" applyNumberFormat="1" applyFont="1" applyAlignment="1">
      <alignment/>
    </xf>
    <xf numFmtId="0" fontId="31" fillId="0" borderId="0" xfId="0" applyFont="1" applyFill="1" applyAlignment="1">
      <alignment horizontal="center"/>
    </xf>
    <xf numFmtId="0" fontId="9" fillId="0" borderId="0" xfId="0" applyFont="1" applyFill="1" applyAlignment="1">
      <alignment/>
    </xf>
    <xf numFmtId="187" fontId="9" fillId="0" borderId="0" xfId="42" applyNumberFormat="1" applyFont="1" applyFill="1" applyAlignment="1">
      <alignment/>
    </xf>
    <xf numFmtId="187" fontId="9" fillId="0" borderId="0" xfId="42" applyNumberFormat="1" applyFont="1" applyFill="1" applyBorder="1" applyAlignment="1">
      <alignment/>
    </xf>
    <xf numFmtId="187" fontId="9" fillId="0" borderId="16" xfId="42" applyNumberFormat="1" applyFont="1" applyFill="1" applyBorder="1" applyAlignment="1">
      <alignment/>
    </xf>
    <xf numFmtId="0" fontId="31" fillId="0" borderId="0" xfId="0" applyFont="1" applyAlignment="1">
      <alignment horizontal="justify" wrapText="1"/>
    </xf>
    <xf numFmtId="187" fontId="31" fillId="0" borderId="10" xfId="42" applyNumberFormat="1" applyFont="1" applyBorder="1" applyAlignment="1">
      <alignment/>
    </xf>
    <xf numFmtId="187" fontId="0" fillId="0" borderId="0" xfId="0" applyNumberFormat="1" applyFill="1" applyAlignment="1">
      <alignment/>
    </xf>
    <xf numFmtId="0" fontId="29" fillId="0" borderId="0" xfId="0" applyFont="1" applyAlignment="1">
      <alignment/>
    </xf>
    <xf numFmtId="10" fontId="0" fillId="0" borderId="0" xfId="63" applyNumberFormat="1" applyFont="1" applyFill="1" applyAlignment="1">
      <alignment/>
    </xf>
    <xf numFmtId="0" fontId="0" fillId="0" borderId="0" xfId="0" applyFill="1" applyAlignment="1">
      <alignment/>
    </xf>
    <xf numFmtId="0" fontId="30" fillId="0" borderId="0" xfId="0" applyFont="1" applyFill="1" applyAlignment="1">
      <alignment horizontal="center"/>
    </xf>
    <xf numFmtId="0" fontId="31" fillId="0" borderId="0" xfId="0" applyFont="1" applyFill="1" applyAlignment="1">
      <alignment/>
    </xf>
    <xf numFmtId="43" fontId="31" fillId="0" borderId="0" xfId="0" applyNumberFormat="1" applyFont="1" applyFill="1" applyAlignment="1">
      <alignment horizontal="right"/>
    </xf>
    <xf numFmtId="0" fontId="6" fillId="0" borderId="0" xfId="0" applyFont="1" applyAlignment="1">
      <alignment/>
    </xf>
    <xf numFmtId="0" fontId="32" fillId="0" borderId="0" xfId="0" applyFont="1" applyFill="1" applyAlignment="1">
      <alignment/>
    </xf>
    <xf numFmtId="187" fontId="31" fillId="0" borderId="0" xfId="42" applyNumberFormat="1" applyFont="1" applyFill="1" applyAlignment="1">
      <alignment horizontal="right"/>
    </xf>
    <xf numFmtId="0" fontId="31" fillId="0" borderId="0" xfId="0" applyFont="1" applyFill="1" applyAlignment="1">
      <alignment horizontal="right"/>
    </xf>
    <xf numFmtId="187" fontId="31" fillId="0" borderId="0" xfId="42" applyNumberFormat="1" applyFont="1" applyFill="1" applyAlignment="1">
      <alignment/>
    </xf>
    <xf numFmtId="0" fontId="37" fillId="0" borderId="0" xfId="0" applyFont="1" applyFill="1" applyAlignment="1">
      <alignment/>
    </xf>
    <xf numFmtId="187" fontId="31" fillId="0" borderId="0" xfId="42" applyNumberFormat="1" applyFont="1" applyFill="1" applyBorder="1" applyAlignment="1">
      <alignment horizontal="right"/>
    </xf>
    <xf numFmtId="0" fontId="32" fillId="0" borderId="0" xfId="0" applyFont="1" applyFill="1" applyAlignment="1">
      <alignment horizontal="center"/>
    </xf>
    <xf numFmtId="0" fontId="29" fillId="0" borderId="0" xfId="0" applyFont="1" applyFill="1" applyAlignment="1">
      <alignment wrapText="1"/>
    </xf>
    <xf numFmtId="0" fontId="38" fillId="0" borderId="0" xfId="0" applyNumberFormat="1" applyFont="1" applyAlignment="1">
      <alignment horizontal="center"/>
    </xf>
    <xf numFmtId="0" fontId="29" fillId="24" borderId="0" xfId="0" applyFont="1" applyFill="1" applyAlignment="1">
      <alignment wrapText="1"/>
    </xf>
    <xf numFmtId="0" fontId="29" fillId="11" borderId="0" xfId="0" applyFont="1" applyFill="1" applyAlignment="1">
      <alignment wrapText="1"/>
    </xf>
    <xf numFmtId="187" fontId="31" fillId="0" borderId="0" xfId="42" applyNumberFormat="1" applyFont="1" applyAlignment="1">
      <alignment/>
    </xf>
    <xf numFmtId="187" fontId="0" fillId="0" borderId="0" xfId="42" applyNumberFormat="1" applyFont="1" applyAlignment="1">
      <alignment/>
    </xf>
    <xf numFmtId="187" fontId="0" fillId="21" borderId="0" xfId="42" applyNumberFormat="1" applyFont="1" applyFill="1" applyAlignment="1">
      <alignment/>
    </xf>
    <xf numFmtId="187" fontId="29" fillId="0" borderId="0" xfId="42" applyNumberFormat="1" applyFont="1" applyAlignment="1">
      <alignment wrapText="1"/>
    </xf>
    <xf numFmtId="187" fontId="31" fillId="0" borderId="13" xfId="42" applyNumberFormat="1" applyFont="1" applyBorder="1" applyAlignment="1">
      <alignment/>
    </xf>
    <xf numFmtId="187" fontId="31" fillId="0" borderId="14" xfId="42" applyNumberFormat="1" applyFont="1" applyBorder="1" applyAlignment="1">
      <alignment/>
    </xf>
    <xf numFmtId="187" fontId="38" fillId="0" borderId="0" xfId="42" applyNumberFormat="1" applyFont="1" applyAlignment="1">
      <alignment horizontal="center"/>
    </xf>
    <xf numFmtId="187" fontId="29" fillId="11" borderId="0" xfId="0" applyNumberFormat="1" applyFont="1" applyFill="1" applyAlignment="1">
      <alignment wrapText="1"/>
    </xf>
    <xf numFmtId="187" fontId="29" fillId="24" borderId="0" xfId="0" applyNumberFormat="1" applyFont="1" applyFill="1" applyAlignment="1">
      <alignment wrapText="1"/>
    </xf>
    <xf numFmtId="0" fontId="32" fillId="0" borderId="0" xfId="0" applyFont="1" applyAlignment="1">
      <alignment horizontal="center"/>
    </xf>
    <xf numFmtId="16" fontId="32" fillId="0" borderId="0" xfId="0" applyNumberFormat="1" applyFont="1" applyFill="1" applyAlignment="1">
      <alignment horizontal="center"/>
    </xf>
    <xf numFmtId="0" fontId="0" fillId="0" borderId="0" xfId="42" applyNumberFormat="1" applyFont="1" applyAlignment="1">
      <alignment vertical="top" wrapText="1"/>
    </xf>
    <xf numFmtId="0" fontId="0" fillId="0" borderId="0" xfId="42" applyNumberFormat="1" applyFont="1" applyAlignment="1">
      <alignment vertical="top"/>
    </xf>
    <xf numFmtId="187" fontId="31" fillId="0" borderId="0" xfId="42" applyNumberFormat="1" applyFont="1" applyBorder="1" applyAlignment="1">
      <alignment/>
    </xf>
    <xf numFmtId="187" fontId="31" fillId="0" borderId="10" xfId="42" applyNumberFormat="1" applyFont="1" applyBorder="1" applyAlignment="1">
      <alignment/>
    </xf>
    <xf numFmtId="187" fontId="31" fillId="0" borderId="12" xfId="42" applyNumberFormat="1" applyFont="1" applyBorder="1" applyAlignment="1">
      <alignment horizontal="right"/>
    </xf>
    <xf numFmtId="0" fontId="7" fillId="0" borderId="0" xfId="0" applyFont="1" applyAlignment="1">
      <alignment/>
    </xf>
    <xf numFmtId="0" fontId="1" fillId="0" borderId="0" xfId="0" applyFont="1" applyAlignment="1">
      <alignment/>
    </xf>
    <xf numFmtId="187" fontId="31" fillId="0" borderId="0" xfId="42" applyNumberFormat="1" applyFont="1" applyBorder="1" applyAlignment="1">
      <alignment/>
    </xf>
    <xf numFmtId="43" fontId="31" fillId="0" borderId="0" xfId="42" applyFont="1" applyBorder="1" applyAlignment="1">
      <alignment horizontal="right"/>
    </xf>
    <xf numFmtId="187" fontId="31" fillId="0" borderId="17" xfId="42" applyNumberFormat="1" applyFont="1" applyBorder="1" applyAlignment="1">
      <alignment horizontal="right"/>
    </xf>
    <xf numFmtId="187" fontId="1" fillId="0" borderId="17" xfId="42" applyNumberFormat="1" applyFont="1" applyFill="1" applyBorder="1" applyAlignment="1">
      <alignment/>
    </xf>
    <xf numFmtId="43" fontId="1" fillId="0" borderId="12" xfId="42" applyFont="1" applyBorder="1" applyAlignment="1">
      <alignment/>
    </xf>
    <xf numFmtId="43" fontId="1" fillId="0" borderId="0" xfId="42" applyFont="1" applyAlignment="1">
      <alignment/>
    </xf>
    <xf numFmtId="187" fontId="1" fillId="0" borderId="0" xfId="42" applyNumberFormat="1" applyFont="1" applyAlignment="1">
      <alignment/>
    </xf>
    <xf numFmtId="187" fontId="1" fillId="0" borderId="17" xfId="42" applyNumberFormat="1" applyFont="1" applyBorder="1" applyAlignment="1">
      <alignment/>
    </xf>
    <xf numFmtId="187" fontId="1" fillId="0" borderId="0" xfId="42" applyNumberFormat="1" applyFont="1" applyBorder="1" applyAlignment="1">
      <alignment/>
    </xf>
    <xf numFmtId="187" fontId="1" fillId="0" borderId="12" xfId="42" applyNumberFormat="1" applyFont="1" applyBorder="1" applyAlignment="1">
      <alignment/>
    </xf>
    <xf numFmtId="0" fontId="39" fillId="0" borderId="0" xfId="0" applyFont="1" applyAlignment="1">
      <alignment/>
    </xf>
    <xf numFmtId="0" fontId="6" fillId="0" borderId="0" xfId="0" applyFont="1" applyAlignment="1">
      <alignment horizontal="center"/>
    </xf>
    <xf numFmtId="0" fontId="40" fillId="0" borderId="0" xfId="0" applyFont="1" applyAlignment="1">
      <alignment wrapText="1"/>
    </xf>
    <xf numFmtId="187" fontId="27" fillId="0" borderId="0" xfId="42" applyNumberFormat="1" applyFont="1" applyAlignment="1">
      <alignment/>
    </xf>
    <xf numFmtId="0" fontId="31" fillId="0" borderId="0" xfId="42" applyNumberFormat="1" applyFont="1" applyAlignment="1">
      <alignment horizontal="justify" vertical="top"/>
    </xf>
    <xf numFmtId="15" fontId="1" fillId="0" borderId="0" xfId="0" applyNumberFormat="1" applyFont="1" applyAlignment="1">
      <alignment horizontal="right"/>
    </xf>
    <xf numFmtId="0" fontId="7" fillId="0" borderId="0" xfId="0" applyFont="1" applyAlignment="1">
      <alignment horizontal="right"/>
    </xf>
    <xf numFmtId="0" fontId="1" fillId="0" borderId="0" xfId="0" applyFont="1" applyAlignment="1">
      <alignment horizontal="left" vertical="top" wrapText="1"/>
    </xf>
    <xf numFmtId="0" fontId="27" fillId="0" borderId="12" xfId="0" applyFont="1" applyBorder="1" applyAlignment="1">
      <alignment/>
    </xf>
    <xf numFmtId="0" fontId="7" fillId="0" borderId="0" xfId="0" applyFont="1" applyFill="1" applyAlignment="1">
      <alignment/>
    </xf>
    <xf numFmtId="0" fontId="1" fillId="0" borderId="0" xfId="0" applyFont="1" applyFill="1" applyAlignment="1">
      <alignment/>
    </xf>
    <xf numFmtId="0" fontId="7" fillId="0" borderId="0" xfId="0" applyFont="1" applyFill="1" applyAlignment="1">
      <alignment horizontal="center"/>
    </xf>
    <xf numFmtId="0" fontId="7" fillId="0" borderId="12" xfId="0" applyFont="1" applyFill="1" applyBorder="1" applyAlignment="1">
      <alignment horizontal="center"/>
    </xf>
    <xf numFmtId="187" fontId="1" fillId="0" borderId="15" xfId="42" applyNumberFormat="1" applyFont="1" applyFill="1" applyBorder="1" applyAlignment="1">
      <alignment/>
    </xf>
    <xf numFmtId="0" fontId="39" fillId="0" borderId="0" xfId="42" applyNumberFormat="1" applyFont="1" applyAlignment="1">
      <alignment vertical="top"/>
    </xf>
    <xf numFmtId="0" fontId="31" fillId="0" borderId="0" xfId="0" applyFont="1" applyBorder="1" applyAlignment="1">
      <alignment/>
    </xf>
    <xf numFmtId="0" fontId="31" fillId="0" borderId="0" xfId="42" applyNumberFormat="1" applyFont="1" applyAlignment="1">
      <alignment vertical="top"/>
    </xf>
    <xf numFmtId="0" fontId="31" fillId="0" borderId="0" xfId="42" applyNumberFormat="1" applyFont="1" applyAlignment="1">
      <alignment vertical="top" wrapText="1"/>
    </xf>
    <xf numFmtId="0" fontId="32" fillId="0" borderId="0" xfId="0" applyFont="1" applyAlignment="1">
      <alignment horizontal="right" vertical="top"/>
    </xf>
    <xf numFmtId="0" fontId="32" fillId="0" borderId="0" xfId="42" applyNumberFormat="1" applyFont="1" applyAlignment="1">
      <alignment vertical="top"/>
    </xf>
    <xf numFmtId="0" fontId="0" fillId="0" borderId="0" xfId="0" applyAlignment="1">
      <alignment vertical="top"/>
    </xf>
    <xf numFmtId="0" fontId="31" fillId="0" borderId="0" xfId="0" applyFont="1" applyAlignment="1">
      <alignment vertical="top"/>
    </xf>
    <xf numFmtId="187" fontId="31" fillId="0" borderId="16" xfId="42" applyNumberFormat="1" applyFont="1" applyBorder="1" applyAlignment="1">
      <alignment/>
    </xf>
    <xf numFmtId="0" fontId="39" fillId="0" borderId="0" xfId="0" applyFont="1" applyAlignment="1">
      <alignment vertical="top"/>
    </xf>
    <xf numFmtId="187" fontId="31" fillId="0" borderId="15" xfId="42" applyNumberFormat="1" applyFont="1" applyBorder="1" applyAlignment="1">
      <alignment/>
    </xf>
    <xf numFmtId="187" fontId="31" fillId="0" borderId="0" xfId="42" applyNumberFormat="1" applyFont="1" applyFill="1" applyAlignment="1">
      <alignment/>
    </xf>
    <xf numFmtId="187" fontId="31" fillId="0" borderId="15" xfId="42" applyNumberFormat="1" applyFont="1" applyFill="1" applyBorder="1" applyAlignment="1">
      <alignment/>
    </xf>
    <xf numFmtId="0" fontId="31" fillId="0" borderId="0" xfId="0" applyFont="1" applyAlignment="1">
      <alignment vertical="top" wrapText="1"/>
    </xf>
    <xf numFmtId="0" fontId="32" fillId="0" borderId="0" xfId="0" applyFont="1" applyAlignment="1">
      <alignment horizontal="center" vertical="top" wrapText="1"/>
    </xf>
    <xf numFmtId="0" fontId="31" fillId="0" borderId="0" xfId="0" applyFont="1" applyAlignment="1">
      <alignment horizontal="center" vertical="top"/>
    </xf>
    <xf numFmtId="187" fontId="31" fillId="0" borderId="0" xfId="42" applyNumberFormat="1" applyFont="1" applyFill="1" applyAlignment="1">
      <alignment horizontal="right" vertical="top"/>
    </xf>
    <xf numFmtId="0" fontId="32" fillId="0" borderId="0" xfId="0" applyFont="1" applyAlignment="1">
      <alignment vertical="top"/>
    </xf>
    <xf numFmtId="0" fontId="32" fillId="0" borderId="0" xfId="0" applyFont="1" applyAlignment="1">
      <alignment vertical="top" wrapText="1"/>
    </xf>
    <xf numFmtId="187" fontId="31" fillId="0" borderId="10" xfId="42" applyNumberFormat="1" applyFont="1" applyFill="1" applyBorder="1" applyAlignment="1">
      <alignment horizontal="right" vertical="top"/>
    </xf>
    <xf numFmtId="187" fontId="31" fillId="0" borderId="15" xfId="42" applyNumberFormat="1" applyFont="1" applyBorder="1" applyAlignment="1">
      <alignment horizontal="right" vertical="top"/>
    </xf>
    <xf numFmtId="187" fontId="31" fillId="0" borderId="0" xfId="0" applyNumberFormat="1" applyFont="1" applyAlignment="1">
      <alignment/>
    </xf>
    <xf numFmtId="0" fontId="32" fillId="0" borderId="0" xfId="0" applyFont="1" applyAlignment="1">
      <alignment/>
    </xf>
    <xf numFmtId="15" fontId="31" fillId="0" borderId="0" xfId="0" applyNumberFormat="1" applyFont="1" applyFill="1" applyAlignment="1">
      <alignment/>
    </xf>
    <xf numFmtId="3" fontId="31" fillId="0" borderId="0" xfId="0" applyNumberFormat="1" applyFont="1" applyFill="1" applyAlignment="1">
      <alignment/>
    </xf>
    <xf numFmtId="0" fontId="32" fillId="0" borderId="0" xfId="0" applyFont="1" applyFill="1" applyAlignment="1">
      <alignment vertical="top"/>
    </xf>
    <xf numFmtId="0" fontId="31" fillId="0" borderId="0" xfId="0" applyFont="1" applyFill="1" applyAlignment="1">
      <alignment vertical="top"/>
    </xf>
    <xf numFmtId="0" fontId="32" fillId="0" borderId="0" xfId="0" applyFont="1" applyFill="1" applyAlignment="1">
      <alignment horizontal="center" vertical="top" wrapText="1"/>
    </xf>
    <xf numFmtId="187" fontId="31" fillId="0" borderId="15" xfId="42" applyNumberFormat="1" applyFont="1" applyFill="1" applyBorder="1" applyAlignment="1">
      <alignment horizontal="right"/>
    </xf>
    <xf numFmtId="187" fontId="31" fillId="0" borderId="15" xfId="0" applyNumberFormat="1" applyFont="1" applyFill="1" applyBorder="1" applyAlignment="1">
      <alignment/>
    </xf>
    <xf numFmtId="0" fontId="31" fillId="0" borderId="0" xfId="0" applyFont="1" applyAlignment="1" quotePrefix="1">
      <alignment/>
    </xf>
    <xf numFmtId="187" fontId="31" fillId="0" borderId="16" xfId="42" applyNumberFormat="1" applyFont="1" applyBorder="1" applyAlignment="1">
      <alignment/>
    </xf>
    <xf numFmtId="187" fontId="31" fillId="0" borderId="0" xfId="0" applyNumberFormat="1" applyFont="1" applyFill="1" applyAlignment="1">
      <alignment/>
    </xf>
    <xf numFmtId="0" fontId="1" fillId="0" borderId="0" xfId="0" applyFont="1" applyAlignment="1">
      <alignment horizontal="left"/>
    </xf>
    <xf numFmtId="0" fontId="31" fillId="0" borderId="0" xfId="0" applyFont="1" applyAlignment="1">
      <alignment horizontal="center" wrapText="1"/>
    </xf>
    <xf numFmtId="191" fontId="0" fillId="0" borderId="0" xfId="0" applyNumberFormat="1" applyAlignment="1">
      <alignment/>
    </xf>
    <xf numFmtId="187" fontId="31" fillId="0" borderId="16" xfId="42" applyNumberFormat="1" applyFont="1" applyFill="1" applyBorder="1" applyAlignment="1">
      <alignment/>
    </xf>
    <xf numFmtId="187" fontId="32" fillId="0" borderId="10" xfId="42" applyNumberFormat="1" applyFont="1" applyFill="1" applyBorder="1" applyAlignment="1">
      <alignment horizontal="center" vertical="top"/>
    </xf>
    <xf numFmtId="187" fontId="32" fillId="0" borderId="15" xfId="42" applyNumberFormat="1" applyFont="1" applyFill="1" applyBorder="1" applyAlignment="1">
      <alignment horizontal="right" vertical="top"/>
    </xf>
    <xf numFmtId="0" fontId="27" fillId="0" borderId="0" xfId="42" applyNumberFormat="1" applyFont="1" applyAlignment="1">
      <alignment vertical="top"/>
    </xf>
    <xf numFmtId="187" fontId="31" fillId="0" borderId="15" xfId="42" applyNumberFormat="1" applyFont="1" applyBorder="1" applyAlignment="1">
      <alignment/>
    </xf>
    <xf numFmtId="0" fontId="0" fillId="0" borderId="15" xfId="0" applyBorder="1" applyAlignment="1">
      <alignment/>
    </xf>
    <xf numFmtId="0" fontId="31" fillId="0" borderId="15" xfId="0" applyFont="1" applyBorder="1" applyAlignment="1">
      <alignment/>
    </xf>
    <xf numFmtId="187" fontId="32" fillId="0" borderId="10" xfId="42" applyNumberFormat="1" applyFont="1" applyFill="1" applyBorder="1" applyAlignment="1">
      <alignment horizontal="right" vertical="top"/>
    </xf>
    <xf numFmtId="187" fontId="31" fillId="0" borderId="10" xfId="42" applyNumberFormat="1" applyFont="1" applyFill="1" applyBorder="1" applyAlignment="1">
      <alignment/>
    </xf>
    <xf numFmtId="187" fontId="31" fillId="0" borderId="15" xfId="42" applyNumberFormat="1" applyFont="1" applyFill="1" applyBorder="1" applyAlignment="1">
      <alignment horizontal="right" wrapText="1"/>
    </xf>
    <xf numFmtId="0" fontId="31" fillId="0" borderId="0" xfId="0" applyFont="1" applyFill="1" applyAlignment="1">
      <alignment/>
    </xf>
    <xf numFmtId="43" fontId="31" fillId="0" borderId="15" xfId="42" applyFont="1" applyFill="1" applyBorder="1" applyAlignment="1">
      <alignment/>
    </xf>
    <xf numFmtId="14" fontId="7" fillId="0" borderId="0" xfId="0" applyNumberFormat="1" applyFont="1" applyAlignment="1">
      <alignment horizontal="center"/>
    </xf>
    <xf numFmtId="0" fontId="32" fillId="0" borderId="0" xfId="0" applyFont="1" applyFill="1" applyAlignment="1">
      <alignment horizontal="left"/>
    </xf>
    <xf numFmtId="0" fontId="9" fillId="0" borderId="0" xfId="0" applyFont="1" applyAlignment="1" quotePrefix="1">
      <alignment/>
    </xf>
    <xf numFmtId="187" fontId="1" fillId="0" borderId="0" xfId="42" applyNumberFormat="1" applyFont="1" applyFill="1" applyBorder="1" applyAlignment="1">
      <alignment/>
    </xf>
    <xf numFmtId="0" fontId="31" fillId="0" borderId="0" xfId="0" applyFont="1" applyBorder="1" applyAlignment="1">
      <alignment/>
    </xf>
    <xf numFmtId="43" fontId="9" fillId="0" borderId="0" xfId="42" applyFont="1" applyAlignment="1">
      <alignment/>
    </xf>
    <xf numFmtId="43" fontId="9" fillId="24" borderId="0" xfId="42" applyFont="1" applyFill="1" applyAlignment="1">
      <alignment/>
    </xf>
    <xf numFmtId="0" fontId="9" fillId="24" borderId="0" xfId="0" applyFont="1" applyFill="1" applyAlignment="1">
      <alignment/>
    </xf>
    <xf numFmtId="43" fontId="0" fillId="24" borderId="0" xfId="0" applyNumberFormat="1" applyFill="1" applyAlignment="1">
      <alignment/>
    </xf>
    <xf numFmtId="43" fontId="9" fillId="11" borderId="0" xfId="42" applyFont="1" applyFill="1" applyAlignment="1">
      <alignment/>
    </xf>
    <xf numFmtId="0" fontId="9" fillId="11" borderId="0" xfId="0" applyFont="1" applyFill="1" applyAlignment="1">
      <alignment/>
    </xf>
    <xf numFmtId="43" fontId="0" fillId="11" borderId="0" xfId="0" applyNumberFormat="1" applyFill="1" applyAlignment="1">
      <alignment/>
    </xf>
    <xf numFmtId="43" fontId="9" fillId="25" borderId="0" xfId="42" applyFont="1" applyFill="1" applyAlignment="1">
      <alignment/>
    </xf>
    <xf numFmtId="0" fontId="9" fillId="25" borderId="0" xfId="0" applyFont="1" applyFill="1" applyAlignment="1">
      <alignment/>
    </xf>
    <xf numFmtId="43" fontId="0" fillId="25" borderId="0" xfId="0" applyNumberFormat="1" applyFill="1" applyAlignment="1">
      <alignment/>
    </xf>
    <xf numFmtId="43" fontId="9" fillId="10" borderId="0" xfId="42" applyFont="1" applyFill="1" applyAlignment="1">
      <alignment/>
    </xf>
    <xf numFmtId="0" fontId="9" fillId="10" borderId="0" xfId="0" applyFont="1" applyFill="1" applyAlignment="1">
      <alignment/>
    </xf>
    <xf numFmtId="43" fontId="0" fillId="10" borderId="0" xfId="0" applyNumberFormat="1" applyFill="1" applyAlignment="1">
      <alignment/>
    </xf>
    <xf numFmtId="43" fontId="9" fillId="5" borderId="0" xfId="42" applyFont="1" applyFill="1" applyAlignment="1">
      <alignment/>
    </xf>
    <xf numFmtId="0" fontId="0" fillId="5" borderId="0" xfId="0" applyFill="1" applyAlignment="1">
      <alignment/>
    </xf>
    <xf numFmtId="43" fontId="0" fillId="5" borderId="0" xfId="0" applyNumberFormat="1" applyFill="1" applyAlignment="1">
      <alignment/>
    </xf>
    <xf numFmtId="9" fontId="0" fillId="0" borderId="0" xfId="63" applyFont="1" applyAlignment="1">
      <alignment/>
    </xf>
    <xf numFmtId="0" fontId="32" fillId="0" borderId="0" xfId="0" applyFont="1" applyFill="1" applyAlignment="1">
      <alignment/>
    </xf>
    <xf numFmtId="0" fontId="1" fillId="0" borderId="0" xfId="0" applyFont="1" applyAlignment="1">
      <alignment horizontal="left" vertical="top"/>
    </xf>
    <xf numFmtId="187" fontId="9" fillId="0" borderId="0" xfId="42" applyNumberFormat="1" applyFont="1" applyFill="1" applyAlignment="1">
      <alignment/>
    </xf>
    <xf numFmtId="187" fontId="9" fillId="0" borderId="10" xfId="42" applyNumberFormat="1" applyFont="1" applyFill="1" applyBorder="1" applyAlignment="1">
      <alignment/>
    </xf>
    <xf numFmtId="187" fontId="9" fillId="0" borderId="18" xfId="42" applyNumberFormat="1" applyFont="1" applyFill="1" applyBorder="1" applyAlignment="1">
      <alignment/>
    </xf>
    <xf numFmtId="187" fontId="9" fillId="0" borderId="14" xfId="42" applyNumberFormat="1" applyFont="1" applyFill="1" applyBorder="1" applyAlignment="1">
      <alignment/>
    </xf>
    <xf numFmtId="187" fontId="31" fillId="0" borderId="0" xfId="0" applyNumberFormat="1" applyFont="1" applyBorder="1" applyAlignment="1">
      <alignment/>
    </xf>
    <xf numFmtId="15" fontId="32" fillId="0" borderId="0" xfId="0" applyNumberFormat="1" applyFont="1" applyAlignment="1" quotePrefix="1">
      <alignment horizontal="center"/>
    </xf>
    <xf numFmtId="187" fontId="31" fillId="0" borderId="10" xfId="42" applyNumberFormat="1" applyFont="1" applyFill="1" applyBorder="1" applyAlignment="1">
      <alignment/>
    </xf>
    <xf numFmtId="187" fontId="31" fillId="0" borderId="12" xfId="42" applyNumberFormat="1" applyFont="1" applyFill="1" applyBorder="1" applyAlignment="1">
      <alignment horizontal="right"/>
    </xf>
    <xf numFmtId="187" fontId="31" fillId="0" borderId="0" xfId="42" applyNumberFormat="1" applyFont="1" applyFill="1" applyBorder="1" applyAlignment="1">
      <alignment/>
    </xf>
    <xf numFmtId="187" fontId="31" fillId="0" borderId="17" xfId="42" applyNumberFormat="1" applyFont="1" applyFill="1" applyBorder="1" applyAlignment="1">
      <alignment horizontal="right"/>
    </xf>
    <xf numFmtId="187" fontId="1" fillId="0" borderId="12" xfId="42" applyNumberFormat="1" applyFont="1" applyFill="1" applyBorder="1" applyAlignment="1">
      <alignment/>
    </xf>
    <xf numFmtId="43" fontId="1" fillId="0" borderId="0" xfId="42" applyFont="1" applyFill="1" applyAlignment="1">
      <alignment/>
    </xf>
    <xf numFmtId="43" fontId="1" fillId="0" borderId="12" xfId="42" applyFont="1" applyFill="1" applyBorder="1" applyAlignment="1">
      <alignment/>
    </xf>
    <xf numFmtId="43" fontId="31" fillId="0" borderId="0" xfId="42" applyFont="1" applyFill="1" applyBorder="1" applyAlignment="1">
      <alignment horizontal="right"/>
    </xf>
    <xf numFmtId="9" fontId="31" fillId="0" borderId="0" xfId="63" applyFont="1" applyBorder="1" applyAlignment="1">
      <alignment horizontal="right"/>
    </xf>
    <xf numFmtId="9" fontId="31" fillId="0" borderId="0" xfId="63" applyFont="1" applyAlignment="1">
      <alignment horizontal="right"/>
    </xf>
    <xf numFmtId="0" fontId="32" fillId="0" borderId="0" xfId="0" applyFont="1" applyFill="1" applyAlignment="1">
      <alignment horizontal="center" vertical="top"/>
    </xf>
    <xf numFmtId="187" fontId="32" fillId="0" borderId="0" xfId="42" applyNumberFormat="1" applyFont="1" applyFill="1" applyAlignment="1">
      <alignment horizontal="right" vertical="top"/>
    </xf>
    <xf numFmtId="187" fontId="32" fillId="0" borderId="0" xfId="42" applyNumberFormat="1" applyFont="1" applyFill="1" applyAlignment="1">
      <alignment/>
    </xf>
    <xf numFmtId="187" fontId="31" fillId="0" borderId="16" xfId="42" applyNumberFormat="1" applyFont="1" applyFill="1" applyBorder="1" applyAlignment="1">
      <alignment/>
    </xf>
    <xf numFmtId="41" fontId="9" fillId="0" borderId="0" xfId="42" applyNumberFormat="1" applyFont="1" applyAlignment="1">
      <alignment horizontal="right"/>
    </xf>
    <xf numFmtId="41" fontId="9" fillId="0" borderId="0" xfId="42" applyNumberFormat="1" applyFont="1" applyFill="1" applyAlignment="1">
      <alignment horizontal="right"/>
    </xf>
    <xf numFmtId="41" fontId="9" fillId="0" borderId="10" xfId="42" applyNumberFormat="1" applyFont="1" applyBorder="1" applyAlignment="1">
      <alignment horizontal="right"/>
    </xf>
    <xf numFmtId="41" fontId="9" fillId="0" borderId="10" xfId="42" applyNumberFormat="1" applyFont="1" applyFill="1" applyBorder="1" applyAlignment="1">
      <alignment horizontal="right"/>
    </xf>
    <xf numFmtId="41" fontId="0" fillId="0" borderId="0" xfId="0" applyNumberFormat="1" applyAlignment="1">
      <alignment/>
    </xf>
    <xf numFmtId="41" fontId="9" fillId="0" borderId="0" xfId="42" applyNumberFormat="1" applyFont="1" applyFill="1" applyAlignment="1">
      <alignment/>
    </xf>
    <xf numFmtId="41" fontId="9" fillId="0" borderId="15" xfId="42" applyNumberFormat="1" applyFont="1" applyBorder="1" applyAlignment="1">
      <alignment horizontal="right"/>
    </xf>
    <xf numFmtId="41" fontId="9" fillId="0" borderId="0" xfId="42" applyNumberFormat="1" applyFont="1" applyAlignment="1">
      <alignment/>
    </xf>
    <xf numFmtId="41" fontId="9" fillId="0" borderId="16" xfId="42" applyNumberFormat="1" applyFont="1" applyBorder="1" applyAlignment="1">
      <alignment horizontal="right"/>
    </xf>
    <xf numFmtId="41" fontId="31" fillId="0" borderId="0" xfId="42" applyNumberFormat="1" applyFont="1" applyFill="1" applyAlignment="1">
      <alignment horizontal="right"/>
    </xf>
    <xf numFmtId="41" fontId="31" fillId="0" borderId="0" xfId="0" applyNumberFormat="1" applyFont="1" applyFill="1" applyAlignment="1">
      <alignment horizontal="right"/>
    </xf>
    <xf numFmtId="41" fontId="31" fillId="0" borderId="10" xfId="42" applyNumberFormat="1" applyFont="1" applyFill="1" applyBorder="1" applyAlignment="1">
      <alignment horizontal="right"/>
    </xf>
    <xf numFmtId="41" fontId="31" fillId="0" borderId="0" xfId="42" applyNumberFormat="1" applyFont="1" applyFill="1" applyAlignment="1">
      <alignment/>
    </xf>
    <xf numFmtId="41" fontId="32" fillId="0" borderId="16" xfId="42" applyNumberFormat="1" applyFont="1" applyFill="1" applyBorder="1" applyAlignment="1">
      <alignment horizontal="right"/>
    </xf>
    <xf numFmtId="41" fontId="32" fillId="0" borderId="0" xfId="0" applyNumberFormat="1" applyFont="1" applyFill="1" applyAlignment="1">
      <alignment horizontal="right"/>
    </xf>
    <xf numFmtId="41" fontId="41" fillId="0" borderId="0" xfId="42" applyNumberFormat="1" applyFont="1" applyFill="1" applyAlignment="1">
      <alignment/>
    </xf>
    <xf numFmtId="41" fontId="41" fillId="0" borderId="0" xfId="0" applyNumberFormat="1" applyFont="1" applyFill="1" applyAlignment="1">
      <alignment horizontal="right"/>
    </xf>
    <xf numFmtId="41" fontId="31" fillId="0" borderId="0" xfId="42" applyNumberFormat="1" applyFont="1" applyFill="1" applyBorder="1" applyAlignment="1">
      <alignment horizontal="right"/>
    </xf>
    <xf numFmtId="41" fontId="31" fillId="0" borderId="19" xfId="42" applyNumberFormat="1" applyFont="1" applyFill="1" applyBorder="1" applyAlignment="1">
      <alignment horizontal="right"/>
    </xf>
    <xf numFmtId="41" fontId="31" fillId="0" borderId="0" xfId="0" applyNumberFormat="1" applyFont="1" applyFill="1" applyBorder="1" applyAlignment="1">
      <alignment horizontal="right"/>
    </xf>
    <xf numFmtId="41" fontId="31" fillId="0" borderId="0" xfId="0" applyNumberFormat="1" applyFont="1" applyFill="1" applyAlignment="1">
      <alignment/>
    </xf>
    <xf numFmtId="41" fontId="32" fillId="0" borderId="0" xfId="0" applyNumberFormat="1" applyFont="1" applyFill="1" applyAlignment="1">
      <alignment horizontal="center"/>
    </xf>
    <xf numFmtId="187" fontId="9" fillId="0" borderId="10" xfId="42" applyNumberFormat="1" applyFont="1" applyFill="1" applyBorder="1" applyAlignment="1">
      <alignment/>
    </xf>
    <xf numFmtId="187" fontId="9" fillId="0" borderId="13" xfId="42" applyNumberFormat="1" applyFont="1" applyFill="1" applyBorder="1" applyAlignment="1">
      <alignment/>
    </xf>
    <xf numFmtId="187" fontId="9" fillId="0" borderId="18" xfId="42" applyNumberFormat="1" applyFont="1" applyFill="1" applyBorder="1" applyAlignment="1">
      <alignment/>
    </xf>
    <xf numFmtId="187" fontId="9" fillId="0" borderId="14" xfId="42" applyNumberFormat="1" applyFont="1" applyFill="1" applyBorder="1" applyAlignment="1">
      <alignment/>
    </xf>
    <xf numFmtId="187" fontId="9" fillId="0" borderId="15" xfId="42" applyNumberFormat="1" applyFont="1" applyFill="1" applyBorder="1" applyAlignment="1">
      <alignment/>
    </xf>
    <xf numFmtId="0" fontId="32" fillId="0" borderId="0" xfId="0" applyFont="1" applyAlignment="1">
      <alignment horizontal="left"/>
    </xf>
    <xf numFmtId="0" fontId="32" fillId="0" borderId="0" xfId="0" applyFont="1" applyAlignment="1">
      <alignment/>
    </xf>
    <xf numFmtId="0" fontId="31" fillId="0" borderId="0" xfId="42" applyNumberFormat="1" applyFont="1" applyAlignment="1">
      <alignment horizontal="left" vertical="top" wrapText="1"/>
    </xf>
    <xf numFmtId="0" fontId="32" fillId="0" borderId="0" xfId="0" applyFont="1" applyAlignment="1">
      <alignment horizontal="center" vertical="top"/>
    </xf>
    <xf numFmtId="0" fontId="32" fillId="0" borderId="0" xfId="0" applyFont="1" applyAlignment="1">
      <alignment horizontal="center" wrapText="1"/>
    </xf>
    <xf numFmtId="0" fontId="31" fillId="0" borderId="0" xfId="42" applyNumberFormat="1" applyFont="1" applyAlignment="1">
      <alignment horizontal="justify" vertical="top" wrapText="1"/>
    </xf>
    <xf numFmtId="0" fontId="31" fillId="0" borderId="0" xfId="0" applyFont="1" applyAlignment="1">
      <alignment horizontal="justify" vertical="top" wrapText="1"/>
    </xf>
    <xf numFmtId="0" fontId="31" fillId="0" borderId="0" xfId="0" applyFont="1" applyFill="1" applyAlignment="1">
      <alignment horizontal="justify" vertical="top" wrapText="1"/>
    </xf>
    <xf numFmtId="0" fontId="32" fillId="0" borderId="0" xfId="0" applyFont="1" applyFill="1" applyAlignment="1">
      <alignment horizontal="center" wrapText="1"/>
    </xf>
    <xf numFmtId="43" fontId="9" fillId="0" borderId="10" xfId="42" applyFont="1" applyBorder="1" applyAlignment="1">
      <alignment/>
    </xf>
    <xf numFmtId="187" fontId="9" fillId="0" borderId="18" xfId="42" applyNumberFormat="1" applyFont="1" applyBorder="1" applyAlignment="1">
      <alignment/>
    </xf>
    <xf numFmtId="0" fontId="31" fillId="0" borderId="0" xfId="0" applyFont="1" applyFill="1" applyAlignment="1">
      <alignment horizontal="left" vertical="top"/>
    </xf>
    <xf numFmtId="187" fontId="31" fillId="0" borderId="0" xfId="42" applyNumberFormat="1" applyFont="1" applyFill="1" applyBorder="1" applyAlignment="1">
      <alignment/>
    </xf>
    <xf numFmtId="187" fontId="31" fillId="0" borderId="15" xfId="42" applyNumberFormat="1" applyFont="1" applyFill="1" applyBorder="1" applyAlignment="1">
      <alignment/>
    </xf>
    <xf numFmtId="187" fontId="7" fillId="0" borderId="0" xfId="42" applyNumberFormat="1" applyFont="1" applyFill="1" applyAlignment="1">
      <alignment horizontal="right" vertical="top"/>
    </xf>
    <xf numFmtId="0" fontId="0" fillId="24" borderId="0" xfId="0" applyFill="1" applyAlignment="1">
      <alignment horizontal="center" vertical="top" wrapText="1"/>
    </xf>
    <xf numFmtId="43" fontId="31" fillId="0" borderId="0" xfId="0" applyNumberFormat="1" applyFont="1" applyFill="1" applyAlignment="1">
      <alignment/>
    </xf>
    <xf numFmtId="10" fontId="31" fillId="0" borderId="0" xfId="63" applyNumberFormat="1" applyFont="1" applyAlignment="1">
      <alignment horizontal="right"/>
    </xf>
    <xf numFmtId="41" fontId="0" fillId="0" borderId="0" xfId="0" applyNumberFormat="1" applyFont="1" applyAlignment="1">
      <alignment/>
    </xf>
    <xf numFmtId="0" fontId="31" fillId="0" borderId="0" xfId="42" applyNumberFormat="1" applyFont="1" applyAlignment="1">
      <alignment horizontal="justify" vertical="top" wrapText="1"/>
    </xf>
    <xf numFmtId="0" fontId="31" fillId="0" borderId="0" xfId="0" applyFont="1" applyAlignment="1">
      <alignment horizontal="left" wrapText="1"/>
    </xf>
    <xf numFmtId="0" fontId="39" fillId="0" borderId="0" xfId="0" applyFont="1" applyAlignment="1">
      <alignment horizontal="center"/>
    </xf>
    <xf numFmtId="0" fontId="42" fillId="0" borderId="0" xfId="0" applyFont="1" applyAlignment="1">
      <alignment horizontal="center" vertical="top"/>
    </xf>
    <xf numFmtId="0" fontId="31" fillId="0" borderId="0" xfId="42" applyNumberFormat="1" applyFont="1" applyFill="1" applyAlignment="1">
      <alignment horizontal="left" vertical="top" wrapText="1"/>
    </xf>
    <xf numFmtId="0" fontId="1" fillId="0" borderId="0" xfId="0" applyFont="1" applyFill="1" applyAlignment="1">
      <alignment horizontal="left" vertical="top" wrapText="1"/>
    </xf>
    <xf numFmtId="0" fontId="42" fillId="0" borderId="0" xfId="0" applyFont="1" applyAlignment="1">
      <alignment horizontal="center"/>
    </xf>
    <xf numFmtId="0" fontId="32" fillId="0" borderId="0" xfId="0" applyFont="1" applyFill="1" applyAlignment="1">
      <alignment horizontal="center" wrapText="1"/>
    </xf>
    <xf numFmtId="0" fontId="31" fillId="0" borderId="0" xfId="0" applyFont="1" applyFill="1" applyAlignment="1">
      <alignment horizontal="justify" vertical="top" wrapText="1"/>
    </xf>
    <xf numFmtId="0" fontId="31" fillId="0" borderId="0" xfId="0" applyFont="1" applyFill="1" applyAlignment="1">
      <alignment horizontal="justify" vertical="top" wrapText="1"/>
    </xf>
    <xf numFmtId="0" fontId="42" fillId="0" borderId="0" xfId="0" applyFont="1" applyAlignment="1">
      <alignment horizontal="center" wrapText="1"/>
    </xf>
    <xf numFmtId="0" fontId="32" fillId="0" borderId="0" xfId="0" applyFont="1" applyAlignment="1">
      <alignment horizontal="center" vertical="top"/>
    </xf>
    <xf numFmtId="0" fontId="31" fillId="0" borderId="0" xfId="0" applyFont="1" applyAlignment="1">
      <alignment horizontal="left" vertical="top" wrapText="1"/>
    </xf>
    <xf numFmtId="0" fontId="1" fillId="0" borderId="0" xfId="0" applyFont="1" applyFill="1" applyAlignment="1">
      <alignment horizontal="left" vertical="top"/>
    </xf>
    <xf numFmtId="0" fontId="31" fillId="0" borderId="0" xfId="42" applyNumberFormat="1" applyFont="1" applyAlignment="1">
      <alignment horizontal="left" vertical="top" wrapText="1"/>
    </xf>
    <xf numFmtId="0" fontId="31" fillId="0" borderId="0" xfId="42" applyNumberFormat="1" applyFont="1" applyAlignment="1">
      <alignment horizontal="left" vertical="top"/>
    </xf>
    <xf numFmtId="0" fontId="43" fillId="0" borderId="0" xfId="0" applyFont="1" applyAlignment="1">
      <alignment horizontal="center"/>
    </xf>
    <xf numFmtId="0" fontId="44" fillId="0" borderId="0" xfId="0" applyFont="1" applyAlignment="1">
      <alignment horizontal="center"/>
    </xf>
    <xf numFmtId="0" fontId="36" fillId="0" borderId="0" xfId="0" applyFont="1" applyAlignment="1">
      <alignment horizontal="center"/>
    </xf>
    <xf numFmtId="0" fontId="34" fillId="0" borderId="0" xfId="0" applyFont="1" applyAlignment="1">
      <alignment horizontal="center"/>
    </xf>
    <xf numFmtId="0" fontId="31" fillId="0" borderId="0" xfId="0" applyFont="1" applyFill="1" applyBorder="1" applyAlignment="1">
      <alignment horizontal="justify" vertical="top" wrapText="1"/>
    </xf>
    <xf numFmtId="0" fontId="31" fillId="0" borderId="12" xfId="0" applyFont="1" applyFill="1" applyBorder="1" applyAlignment="1">
      <alignment horizontal="justify" vertical="top" wrapText="1"/>
    </xf>
    <xf numFmtId="0" fontId="31" fillId="0" borderId="0" xfId="0" applyFont="1" applyFill="1" applyAlignment="1">
      <alignment horizontal="justify" wrapText="1"/>
    </xf>
    <xf numFmtId="0" fontId="32" fillId="0" borderId="0" xfId="0" applyFont="1" applyAlignment="1">
      <alignment horizontal="left"/>
    </xf>
    <xf numFmtId="0" fontId="32" fillId="0" borderId="0" xfId="0" applyFont="1" applyAlignment="1">
      <alignment horizontal="center"/>
    </xf>
    <xf numFmtId="0" fontId="32" fillId="0" borderId="0" xfId="0" applyFont="1" applyAlignment="1">
      <alignment/>
    </xf>
    <xf numFmtId="0" fontId="31" fillId="0" borderId="0" xfId="0" applyFont="1" applyBorder="1" applyAlignment="1">
      <alignment wrapText="1"/>
    </xf>
    <xf numFmtId="0" fontId="31" fillId="0" borderId="12" xfId="0" applyFont="1" applyBorder="1" applyAlignment="1">
      <alignment wrapText="1"/>
    </xf>
    <xf numFmtId="0" fontId="9" fillId="0" borderId="0" xfId="0" applyFont="1" applyAlignment="1" quotePrefix="1">
      <alignment horizontal="center"/>
    </xf>
    <xf numFmtId="0" fontId="9" fillId="0" borderId="0" xfId="0" applyFont="1" applyAlignment="1">
      <alignment horizontal="center"/>
    </xf>
    <xf numFmtId="0" fontId="6" fillId="0" borderId="0" xfId="0" applyFont="1" applyAlignment="1">
      <alignment/>
    </xf>
    <xf numFmtId="0" fontId="9" fillId="0" borderId="0" xfId="0" applyFont="1" applyBorder="1" applyAlignment="1">
      <alignment wrapText="1"/>
    </xf>
    <xf numFmtId="0" fontId="9" fillId="0" borderId="12" xfId="0" applyFont="1" applyBorder="1" applyAlignment="1">
      <alignment wrapText="1"/>
    </xf>
    <xf numFmtId="0" fontId="4" fillId="0" borderId="0" xfId="0" applyFont="1" applyBorder="1" applyAlignment="1" quotePrefix="1">
      <alignment horizontal="center"/>
    </xf>
    <xf numFmtId="0" fontId="4" fillId="0" borderId="0" xfId="0" applyFont="1" applyBorder="1" applyAlignment="1">
      <alignment horizontal="center"/>
    </xf>
    <xf numFmtId="0" fontId="6" fillId="0" borderId="0" xfId="0" applyFont="1" applyAlignment="1">
      <alignment/>
    </xf>
    <xf numFmtId="0" fontId="9" fillId="0" borderId="0" xfId="0" applyFont="1" applyBorder="1" applyAlignment="1">
      <alignment horizontal="justify" wrapText="1"/>
    </xf>
    <xf numFmtId="0" fontId="9" fillId="0" borderId="12" xfId="0" applyFont="1" applyBorder="1" applyAlignment="1">
      <alignment horizontal="justify" wrapText="1"/>
    </xf>
    <xf numFmtId="0" fontId="9" fillId="0" borderId="0" xfId="0" applyFont="1" applyAlignment="1">
      <alignment/>
    </xf>
    <xf numFmtId="0" fontId="9" fillId="0" borderId="0" xfId="0" applyFont="1" applyBorder="1" applyAlignment="1">
      <alignment/>
    </xf>
    <xf numFmtId="0" fontId="31" fillId="0" borderId="0" xfId="0" applyFont="1" applyAlignment="1">
      <alignment horizontal="justify" wrapText="1"/>
    </xf>
    <xf numFmtId="0" fontId="31" fillId="0" borderId="0" xfId="0" applyFont="1" applyAlignment="1">
      <alignment horizontal="justify" vertical="top" wrapText="1"/>
    </xf>
    <xf numFmtId="0" fontId="1" fillId="0" borderId="0" xfId="0" applyFont="1" applyAlignment="1">
      <alignment horizontal="left" vertical="top" wrapText="1"/>
    </xf>
    <xf numFmtId="0" fontId="1" fillId="0" borderId="0" xfId="0" applyFont="1" applyAlignment="1">
      <alignment horizontal="left" vertical="top"/>
    </xf>
    <xf numFmtId="0" fontId="8" fillId="0" borderId="0" xfId="0" applyFont="1" applyAlignment="1">
      <alignment horizontal="center"/>
    </xf>
    <xf numFmtId="0" fontId="32" fillId="0" borderId="0" xfId="0" applyFont="1" applyAlignment="1">
      <alignment horizontal="center" wrapText="1"/>
    </xf>
    <xf numFmtId="0" fontId="31" fillId="0"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7" xfId="58"/>
    <cellStyle name="Normal 5" xfId="59"/>
    <cellStyle name="Normal 5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V53"/>
  <sheetViews>
    <sheetView tabSelected="1" view="pageBreakPreview" zoomScaleSheetLayoutView="100" workbookViewId="0" topLeftCell="A13">
      <selection activeCell="B21" sqref="B21"/>
    </sheetView>
  </sheetViews>
  <sheetFormatPr defaultColWidth="9.00390625" defaultRowHeight="15.75"/>
  <cols>
    <col min="1" max="1" width="16.625" style="0" customWidth="1"/>
    <col min="2" max="2" width="42.50390625" style="0" customWidth="1"/>
    <col min="3" max="3" width="12.625" style="42" customWidth="1"/>
    <col min="4" max="4" width="2.50390625" style="0" customWidth="1"/>
    <col min="5" max="5" width="12.625" style="0" customWidth="1"/>
    <col min="7" max="8" width="8.25390625" style="0" customWidth="1"/>
    <col min="9" max="9" width="11.875" style="0" customWidth="1"/>
    <col min="10" max="10" width="9.25390625" style="0" customWidth="1"/>
    <col min="12" max="12" width="7.375" style="0" customWidth="1"/>
    <col min="13" max="13" width="9.125" style="0" customWidth="1"/>
    <col min="14" max="14" width="8.50390625" style="0" customWidth="1"/>
    <col min="18" max="18" width="0" style="0" hidden="1" customWidth="1"/>
    <col min="19" max="19" width="11.625" style="72" hidden="1" customWidth="1"/>
    <col min="20" max="20" width="9.875" style="72" hidden="1" customWidth="1"/>
  </cols>
  <sheetData>
    <row r="1" spans="1:4" ht="19.5" customHeight="1">
      <c r="A1" s="6"/>
      <c r="B1" s="6"/>
      <c r="C1" s="55"/>
      <c r="D1" s="6"/>
    </row>
    <row r="2" spans="1:6" ht="15.75" customHeight="1">
      <c r="A2" s="6"/>
      <c r="B2" s="269" t="s">
        <v>42</v>
      </c>
      <c r="C2" s="269"/>
      <c r="D2" s="269"/>
      <c r="E2" s="269"/>
      <c r="F2" s="7"/>
    </row>
    <row r="3" spans="1:6" ht="8.25" customHeight="1">
      <c r="A3" s="6"/>
      <c r="B3" s="269"/>
      <c r="C3" s="269"/>
      <c r="D3" s="269"/>
      <c r="E3" s="269"/>
      <c r="F3" s="7"/>
    </row>
    <row r="4" spans="2:6" ht="20.25">
      <c r="B4" s="270" t="s">
        <v>43</v>
      </c>
      <c r="C4" s="270"/>
      <c r="D4" s="270"/>
      <c r="E4" s="270"/>
      <c r="F4" s="8"/>
    </row>
    <row r="5" ht="7.5" customHeight="1"/>
    <row r="6" spans="1:5" ht="15.75">
      <c r="A6" s="274" t="s">
        <v>204</v>
      </c>
      <c r="B6" s="274"/>
      <c r="C6" s="274"/>
      <c r="D6" s="274"/>
      <c r="E6" s="274"/>
    </row>
    <row r="7" spans="1:5" ht="15.75">
      <c r="A7" s="274" t="s">
        <v>338</v>
      </c>
      <c r="B7" s="274"/>
      <c r="C7" s="274"/>
      <c r="D7" s="274"/>
      <c r="E7" s="274"/>
    </row>
    <row r="8" spans="1:4" ht="11.25" customHeight="1">
      <c r="A8" s="2"/>
      <c r="B8" s="2"/>
      <c r="C8" s="56"/>
      <c r="D8" s="2"/>
    </row>
    <row r="9" spans="1:6" ht="15.75">
      <c r="A9" s="3"/>
      <c r="B9" s="3"/>
      <c r="C9" s="81"/>
      <c r="D9" s="5"/>
      <c r="E9" s="161" t="s">
        <v>205</v>
      </c>
      <c r="F9" s="1"/>
    </row>
    <row r="10" spans="1:17" ht="15.75">
      <c r="A10" s="3"/>
      <c r="B10" s="3"/>
      <c r="C10" s="80" t="s">
        <v>341</v>
      </c>
      <c r="D10" s="5"/>
      <c r="E10" s="80" t="s">
        <v>176</v>
      </c>
      <c r="F10" s="1"/>
      <c r="H10" s="72"/>
      <c r="I10" s="72"/>
      <c r="J10" s="72"/>
      <c r="K10" s="72"/>
      <c r="L10" s="72"/>
      <c r="M10" s="72"/>
      <c r="N10" s="72"/>
      <c r="O10" s="72"/>
      <c r="P10" s="72"/>
      <c r="Q10" s="72"/>
    </row>
    <row r="11" spans="1:17" ht="15.75">
      <c r="A11" s="3"/>
      <c r="B11" s="3"/>
      <c r="C11" s="66" t="s">
        <v>16</v>
      </c>
      <c r="D11" s="5"/>
      <c r="E11" s="80" t="s">
        <v>17</v>
      </c>
      <c r="F11" s="1"/>
      <c r="H11" s="72"/>
      <c r="I11" s="72"/>
      <c r="J11" s="72"/>
      <c r="K11" s="72"/>
      <c r="L11" s="72"/>
      <c r="M11" s="72"/>
      <c r="N11" s="72"/>
      <c r="O11" s="72"/>
      <c r="P11" s="72"/>
      <c r="Q11" s="72"/>
    </row>
    <row r="12" spans="1:17" ht="15.75">
      <c r="A12" s="3"/>
      <c r="B12" s="3"/>
      <c r="C12" s="66" t="s">
        <v>18</v>
      </c>
      <c r="D12" s="5"/>
      <c r="E12" s="80" t="s">
        <v>18</v>
      </c>
      <c r="F12" s="1"/>
      <c r="H12" s="72"/>
      <c r="I12" s="72"/>
      <c r="J12" s="72"/>
      <c r="K12" s="72"/>
      <c r="L12" s="72"/>
      <c r="M12" s="72"/>
      <c r="N12" s="72"/>
      <c r="O12" s="72"/>
      <c r="P12" s="72"/>
      <c r="Q12" s="72"/>
    </row>
    <row r="13" spans="1:20" ht="15.75">
      <c r="A13" s="60" t="s">
        <v>19</v>
      </c>
      <c r="B13" s="60"/>
      <c r="C13" s="57"/>
      <c r="D13" s="57"/>
      <c r="E13" s="45"/>
      <c r="F13" s="1"/>
      <c r="H13" s="72"/>
      <c r="I13" s="72"/>
      <c r="J13" s="72"/>
      <c r="K13" s="72"/>
      <c r="L13" s="72"/>
      <c r="M13" s="72"/>
      <c r="N13" s="72"/>
      <c r="O13" s="72"/>
      <c r="P13" s="72"/>
      <c r="Q13" s="72"/>
      <c r="T13" s="72" t="s">
        <v>195</v>
      </c>
    </row>
    <row r="14" spans="1:17" ht="15.75">
      <c r="A14" s="60" t="s">
        <v>20</v>
      </c>
      <c r="B14" s="60"/>
      <c r="C14" s="57"/>
      <c r="D14" s="57"/>
      <c r="E14" s="45"/>
      <c r="F14" s="1"/>
      <c r="H14" s="72"/>
      <c r="I14" s="72"/>
      <c r="J14" s="72"/>
      <c r="K14" s="72"/>
      <c r="L14" s="72"/>
      <c r="M14" s="72"/>
      <c r="N14" s="72"/>
      <c r="O14" s="72"/>
      <c r="P14" s="72"/>
      <c r="Q14" s="72"/>
    </row>
    <row r="15" spans="1:20" ht="15.75">
      <c r="A15" s="57" t="s">
        <v>21</v>
      </c>
      <c r="B15" s="57"/>
      <c r="C15" s="214">
        <v>182964</v>
      </c>
      <c r="D15" s="215"/>
      <c r="E15" s="214">
        <f>176550+23250</f>
        <v>199800</v>
      </c>
      <c r="F15" s="69"/>
      <c r="G15" s="28"/>
      <c r="H15" s="72"/>
      <c r="I15" s="72"/>
      <c r="J15" s="72"/>
      <c r="K15" s="72"/>
      <c r="L15" s="72"/>
      <c r="M15" s="72"/>
      <c r="N15" s="72"/>
      <c r="O15" s="73"/>
      <c r="P15" s="72"/>
      <c r="Q15" s="72"/>
      <c r="R15" s="28">
        <f>E15-C15+E16-C16</f>
        <v>16903</v>
      </c>
      <c r="S15" s="72">
        <f>'CF'!W14+'CF'!C33</f>
        <v>-14157</v>
      </c>
      <c r="T15" s="72">
        <f>R15-S15</f>
        <v>31060</v>
      </c>
    </row>
    <row r="16" spans="1:17" ht="15.75">
      <c r="A16" s="57" t="s">
        <v>22</v>
      </c>
      <c r="B16" s="57"/>
      <c r="C16" s="214">
        <v>5329</v>
      </c>
      <c r="D16" s="215"/>
      <c r="E16" s="214">
        <v>5396</v>
      </c>
      <c r="F16" s="69"/>
      <c r="G16" s="28"/>
      <c r="H16" s="72"/>
      <c r="I16" s="72"/>
      <c r="J16" s="72"/>
      <c r="K16" s="72"/>
      <c r="L16" s="72"/>
      <c r="M16" s="72"/>
      <c r="N16" s="72"/>
      <c r="O16" s="72"/>
      <c r="P16" s="72"/>
      <c r="Q16" s="72"/>
    </row>
    <row r="17" spans="1:18" ht="15.75">
      <c r="A17" s="57" t="s">
        <v>206</v>
      </c>
      <c r="B17" s="57"/>
      <c r="C17" s="214">
        <v>140</v>
      </c>
      <c r="D17" s="215"/>
      <c r="E17" s="214">
        <v>162</v>
      </c>
      <c r="F17" s="69"/>
      <c r="H17" s="72"/>
      <c r="I17" s="72"/>
      <c r="J17" s="72"/>
      <c r="K17" s="72"/>
      <c r="L17" s="72"/>
      <c r="M17" s="72"/>
      <c r="N17" s="72"/>
      <c r="O17" s="72"/>
      <c r="P17" s="72"/>
      <c r="Q17" s="72"/>
      <c r="R17" s="28"/>
    </row>
    <row r="18" spans="1:17" ht="15.75">
      <c r="A18" s="57" t="s">
        <v>208</v>
      </c>
      <c r="B18" s="57"/>
      <c r="C18" s="216">
        <v>2376</v>
      </c>
      <c r="D18" s="215"/>
      <c r="E18" s="216">
        <v>3369</v>
      </c>
      <c r="F18" s="1"/>
      <c r="H18" s="73"/>
      <c r="I18" s="72"/>
      <c r="J18" s="72"/>
      <c r="K18" s="72"/>
      <c r="L18" s="72"/>
      <c r="M18" s="72"/>
      <c r="N18" s="72"/>
      <c r="O18" s="72"/>
      <c r="P18" s="72"/>
      <c r="Q18" s="72"/>
    </row>
    <row r="19" spans="1:17" ht="15.75">
      <c r="A19" s="57"/>
      <c r="B19" s="57"/>
      <c r="C19" s="216">
        <f>SUM(C15:C18)</f>
        <v>190809</v>
      </c>
      <c r="D19" s="215"/>
      <c r="E19" s="216">
        <f>SUM(E15:E18)</f>
        <v>208727</v>
      </c>
      <c r="F19" s="1"/>
      <c r="H19" s="72"/>
      <c r="I19" s="72"/>
      <c r="J19" s="72"/>
      <c r="K19" s="72"/>
      <c r="L19" s="72"/>
      <c r="M19" s="72"/>
      <c r="N19" s="72"/>
      <c r="O19" s="72"/>
      <c r="P19" s="72"/>
      <c r="Q19" s="72"/>
    </row>
    <row r="20" spans="1:17" ht="15.75">
      <c r="A20" s="60" t="s">
        <v>24</v>
      </c>
      <c r="B20" s="60"/>
      <c r="C20" s="217"/>
      <c r="D20" s="215"/>
      <c r="E20" s="217"/>
      <c r="F20" s="1"/>
      <c r="H20" s="72"/>
      <c r="I20" s="72"/>
      <c r="J20" s="63"/>
      <c r="K20" s="72"/>
      <c r="L20" s="72"/>
      <c r="M20" s="72"/>
      <c r="N20" s="72"/>
      <c r="O20" s="72"/>
      <c r="P20" s="72"/>
      <c r="Q20" s="72"/>
    </row>
    <row r="21" spans="1:20" ht="15.75">
      <c r="A21" s="57" t="s">
        <v>25</v>
      </c>
      <c r="B21" s="57"/>
      <c r="C21" s="214">
        <v>220754</v>
      </c>
      <c r="D21" s="215"/>
      <c r="E21" s="214">
        <v>203686</v>
      </c>
      <c r="F21" s="78"/>
      <c r="H21" s="72"/>
      <c r="I21" s="72"/>
      <c r="J21" s="72"/>
      <c r="K21" s="72"/>
      <c r="L21" s="72"/>
      <c r="M21" s="72"/>
      <c r="N21" s="72"/>
      <c r="O21" s="72"/>
      <c r="P21" s="72"/>
      <c r="Q21" s="72"/>
      <c r="R21" s="28">
        <f>E18+E21+E22-C18-C21-C22+C42-E42</f>
        <v>-33326</v>
      </c>
      <c r="S21" s="72">
        <f>'CF'!C19+'CF'!W15+'CF'!W13+'CF'!C38</f>
        <v>-42793</v>
      </c>
      <c r="T21" s="72">
        <f>R21-S21</f>
        <v>9467</v>
      </c>
    </row>
    <row r="22" spans="1:17" ht="15.75">
      <c r="A22" s="57" t="s">
        <v>26</v>
      </c>
      <c r="B22" s="57"/>
      <c r="C22" s="214">
        <f>96711+12693+1</f>
        <v>109405</v>
      </c>
      <c r="D22" s="215"/>
      <c r="E22" s="214">
        <f>94268+19061</f>
        <v>113329</v>
      </c>
      <c r="F22" s="70"/>
      <c r="H22" s="72"/>
      <c r="I22" s="72"/>
      <c r="J22" s="72"/>
      <c r="K22" s="72"/>
      <c r="L22" s="72"/>
      <c r="M22" s="72"/>
      <c r="N22" s="72"/>
      <c r="O22" s="72"/>
      <c r="P22" s="72"/>
      <c r="Q22" s="72"/>
    </row>
    <row r="23" spans="1:19" ht="15.75">
      <c r="A23" s="57" t="s">
        <v>27</v>
      </c>
      <c r="B23" s="57"/>
      <c r="C23" s="214">
        <v>4640</v>
      </c>
      <c r="D23" s="215"/>
      <c r="E23" s="214">
        <v>4113</v>
      </c>
      <c r="F23" s="69"/>
      <c r="H23" s="72"/>
      <c r="I23" s="72"/>
      <c r="J23" s="72"/>
      <c r="K23" s="72"/>
      <c r="L23" s="72"/>
      <c r="M23" s="72"/>
      <c r="N23" s="72"/>
      <c r="O23" s="72"/>
      <c r="P23" s="72"/>
      <c r="Q23" s="72"/>
      <c r="R23" s="28">
        <f>E23-C23+C39-E39+'IS'!F34</f>
        <v>-9647</v>
      </c>
      <c r="S23" s="72">
        <f>'CF'!C23</f>
        <v>-8237</v>
      </c>
    </row>
    <row r="24" spans="1:17" ht="15.75">
      <c r="A24" s="57" t="s">
        <v>273</v>
      </c>
      <c r="B24" s="57"/>
      <c r="C24" s="216">
        <v>23707</v>
      </c>
      <c r="D24" s="215"/>
      <c r="E24" s="216">
        <v>14887</v>
      </c>
      <c r="F24" s="1"/>
      <c r="H24" s="72"/>
      <c r="I24" s="72"/>
      <c r="J24" s="72"/>
      <c r="K24" s="72"/>
      <c r="L24" s="72"/>
      <c r="M24" s="72"/>
      <c r="N24" s="72"/>
      <c r="O24" s="72"/>
      <c r="P24" s="72"/>
      <c r="Q24" s="72"/>
    </row>
    <row r="25" spans="1:17" ht="15.75">
      <c r="A25" s="57"/>
      <c r="B25" s="57"/>
      <c r="C25" s="216">
        <f>SUM(C21:C24)</f>
        <v>358506</v>
      </c>
      <c r="D25" s="215"/>
      <c r="E25" s="216">
        <f>SUM(E21:E24)</f>
        <v>336015</v>
      </c>
      <c r="F25" s="1"/>
      <c r="H25" s="72"/>
      <c r="I25" s="72"/>
      <c r="J25" s="72"/>
      <c r="K25" s="72"/>
      <c r="L25" s="72"/>
      <c r="M25" s="72"/>
      <c r="N25" s="72"/>
      <c r="O25" s="72"/>
      <c r="P25" s="72"/>
      <c r="Q25" s="72"/>
    </row>
    <row r="26" spans="1:17" ht="16.5" thickBot="1">
      <c r="A26" s="60" t="s">
        <v>28</v>
      </c>
      <c r="B26" s="60"/>
      <c r="C26" s="218">
        <f>C25+C19</f>
        <v>549315</v>
      </c>
      <c r="D26" s="219"/>
      <c r="E26" s="218">
        <f>E25+E19</f>
        <v>544742</v>
      </c>
      <c r="F26" s="1"/>
      <c r="H26" s="72"/>
      <c r="I26" s="72"/>
      <c r="J26" s="72"/>
      <c r="K26" s="72"/>
      <c r="L26" s="72"/>
      <c r="M26" s="72"/>
      <c r="N26" s="73"/>
      <c r="O26" s="72"/>
      <c r="P26" s="72"/>
      <c r="Q26" s="72"/>
    </row>
    <row r="27" spans="1:17" ht="11.25" customHeight="1" thickTop="1">
      <c r="A27" s="64"/>
      <c r="B27" s="64"/>
      <c r="C27" s="220"/>
      <c r="D27" s="221"/>
      <c r="E27" s="220"/>
      <c r="F27" s="1"/>
      <c r="H27" s="72"/>
      <c r="I27" s="72"/>
      <c r="J27" s="72"/>
      <c r="K27" s="72"/>
      <c r="L27" s="72"/>
      <c r="M27" s="72"/>
      <c r="N27" s="72"/>
      <c r="O27" s="72"/>
      <c r="P27" s="72"/>
      <c r="Q27" s="72"/>
    </row>
    <row r="28" spans="1:17" ht="15.75">
      <c r="A28" s="60" t="s">
        <v>29</v>
      </c>
      <c r="B28" s="60"/>
      <c r="C28" s="217"/>
      <c r="D28" s="215"/>
      <c r="E28" s="217"/>
      <c r="F28" s="1"/>
      <c r="H28" s="72"/>
      <c r="I28" s="72"/>
      <c r="J28" s="72"/>
      <c r="K28" s="72"/>
      <c r="L28" s="72"/>
      <c r="M28" s="72"/>
      <c r="N28" s="72"/>
      <c r="O28" s="72"/>
      <c r="P28" s="72"/>
      <c r="Q28" s="72"/>
    </row>
    <row r="29" spans="1:17" ht="15.75">
      <c r="A29" s="60" t="s">
        <v>326</v>
      </c>
      <c r="B29" s="57"/>
      <c r="C29" s="217"/>
      <c r="D29" s="215"/>
      <c r="E29" s="217"/>
      <c r="F29" s="1"/>
      <c r="H29" s="72"/>
      <c r="I29" s="72"/>
      <c r="J29" s="72"/>
      <c r="K29" s="72"/>
      <c r="L29" s="72"/>
      <c r="M29" s="72"/>
      <c r="N29" s="72"/>
      <c r="O29" s="72"/>
      <c r="P29" s="72"/>
      <c r="Q29" s="72"/>
    </row>
    <row r="30" spans="1:6" ht="15.75">
      <c r="A30" s="57" t="s">
        <v>30</v>
      </c>
      <c r="B30" s="57"/>
      <c r="C30" s="214">
        <f>'EQ'!B27</f>
        <v>136267</v>
      </c>
      <c r="D30" s="215"/>
      <c r="E30" s="214">
        <v>136267</v>
      </c>
      <c r="F30" s="1"/>
    </row>
    <row r="31" spans="1:18" ht="15.75">
      <c r="A31" s="57" t="s">
        <v>31</v>
      </c>
      <c r="B31" s="57"/>
      <c r="C31" s="216">
        <f>'EQ'!C27+'EQ'!D27+'EQ'!E27</f>
        <v>156642</v>
      </c>
      <c r="D31" s="215"/>
      <c r="E31" s="216">
        <v>135281</v>
      </c>
      <c r="F31" s="41"/>
      <c r="G31" s="72"/>
      <c r="H31" s="73"/>
      <c r="I31" s="72"/>
      <c r="J31" s="72"/>
      <c r="K31" s="72"/>
      <c r="L31" s="72"/>
      <c r="M31" s="72"/>
      <c r="N31" s="72"/>
      <c r="O31" s="72"/>
      <c r="R31" s="72">
        <f>C31-E31</f>
        <v>21361</v>
      </c>
    </row>
    <row r="32" spans="1:18" ht="15.75">
      <c r="A32" s="57"/>
      <c r="B32" s="57"/>
      <c r="C32" s="222">
        <f>SUM(C30:C31)</f>
        <v>292909</v>
      </c>
      <c r="D32" s="215"/>
      <c r="E32" s="222">
        <f>SUM(E30:E31)</f>
        <v>271548</v>
      </c>
      <c r="F32" s="1"/>
      <c r="G32" s="72"/>
      <c r="H32" s="72"/>
      <c r="I32" s="72"/>
      <c r="J32" s="72"/>
      <c r="K32" s="72"/>
      <c r="L32" s="72"/>
      <c r="M32" s="72"/>
      <c r="N32" s="72"/>
      <c r="O32" s="72"/>
      <c r="R32" s="72"/>
    </row>
    <row r="33" spans="1:18" ht="15.75">
      <c r="A33" s="57" t="s">
        <v>174</v>
      </c>
      <c r="B33" s="57"/>
      <c r="C33" s="216">
        <f>'EQ'!G27</f>
        <v>31195</v>
      </c>
      <c r="D33" s="215"/>
      <c r="E33" s="216">
        <v>26381</v>
      </c>
      <c r="G33" s="72"/>
      <c r="H33" s="74"/>
      <c r="I33" s="72"/>
      <c r="J33" s="72"/>
      <c r="K33" s="72"/>
      <c r="L33" s="72"/>
      <c r="M33" s="72"/>
      <c r="N33" s="72"/>
      <c r="O33" s="72"/>
      <c r="R33" s="72">
        <f>C33-E33</f>
        <v>4814</v>
      </c>
    </row>
    <row r="34" spans="1:15" ht="15.75">
      <c r="A34" s="60" t="s">
        <v>32</v>
      </c>
      <c r="B34" s="60"/>
      <c r="C34" s="223">
        <f>SUM(C32:C33)</f>
        <v>324104</v>
      </c>
      <c r="D34" s="215"/>
      <c r="E34" s="223">
        <f>SUM(E32:E33)</f>
        <v>297929</v>
      </c>
      <c r="F34" s="1"/>
      <c r="G34" s="72"/>
      <c r="H34" s="72"/>
      <c r="I34" s="72"/>
      <c r="J34" s="72"/>
      <c r="K34" s="72"/>
      <c r="L34" s="72"/>
      <c r="M34" s="72"/>
      <c r="N34" s="72"/>
      <c r="O34" s="72"/>
    </row>
    <row r="35" spans="1:6" ht="11.25" customHeight="1">
      <c r="A35" s="60"/>
      <c r="B35" s="60"/>
      <c r="C35" s="217"/>
      <c r="D35" s="215"/>
      <c r="E35" s="217"/>
      <c r="F35" s="1"/>
    </row>
    <row r="36" spans="1:6" ht="15.75">
      <c r="A36" s="60" t="s">
        <v>33</v>
      </c>
      <c r="B36" s="60"/>
      <c r="C36" s="217"/>
      <c r="D36" s="215"/>
      <c r="E36" s="217"/>
      <c r="F36" s="1"/>
    </row>
    <row r="37" spans="1:18" ht="15.75">
      <c r="A37" s="57" t="s">
        <v>34</v>
      </c>
      <c r="B37" s="57"/>
      <c r="C37" s="214">
        <v>2529</v>
      </c>
      <c r="D37" s="215"/>
      <c r="E37" s="214">
        <f>2600-21</f>
        <v>2579</v>
      </c>
      <c r="F37" s="69"/>
      <c r="H37" s="28"/>
      <c r="R37" s="28">
        <f>C37-E37</f>
        <v>-50</v>
      </c>
    </row>
    <row r="38" spans="1:19" ht="15.75">
      <c r="A38" s="57" t="s">
        <v>35</v>
      </c>
      <c r="B38" s="57"/>
      <c r="C38" s="214">
        <v>9102</v>
      </c>
      <c r="D38" s="215"/>
      <c r="E38" s="214">
        <f>2520+9450</f>
        <v>11970</v>
      </c>
      <c r="F38" s="69"/>
      <c r="H38" s="28"/>
      <c r="R38" s="28">
        <f>C38+C44+'CF'!C54-E38-E44-51</f>
        <v>-2641</v>
      </c>
      <c r="S38" s="72">
        <f>'CF'!C39</f>
        <v>-2214</v>
      </c>
    </row>
    <row r="39" spans="1:6" ht="15.75">
      <c r="A39" s="57" t="s">
        <v>36</v>
      </c>
      <c r="B39" s="57"/>
      <c r="C39" s="216">
        <v>10383</v>
      </c>
      <c r="D39" s="215"/>
      <c r="E39" s="216">
        <v>11650</v>
      </c>
      <c r="F39" s="79"/>
    </row>
    <row r="40" spans="1:6" ht="15.75">
      <c r="A40" s="57"/>
      <c r="B40" s="57"/>
      <c r="C40" s="216">
        <f>SUM(C37:C39)</f>
        <v>22014</v>
      </c>
      <c r="D40" s="215"/>
      <c r="E40" s="216">
        <f>SUM(E37:E39)</f>
        <v>26199</v>
      </c>
      <c r="F40" s="1"/>
    </row>
    <row r="41" spans="1:6" ht="15.75">
      <c r="A41" s="60" t="s">
        <v>37</v>
      </c>
      <c r="B41" s="60"/>
      <c r="C41" s="217"/>
      <c r="D41" s="215"/>
      <c r="E41" s="217"/>
      <c r="F41" s="1"/>
    </row>
    <row r="42" spans="1:6" ht="15.75">
      <c r="A42" s="57" t="s">
        <v>38</v>
      </c>
      <c r="B42" s="57"/>
      <c r="C42" s="214">
        <f>32703+50697+5451</f>
        <v>88851</v>
      </c>
      <c r="D42" s="215"/>
      <c r="E42" s="214">
        <f>47628+59672+2725+1</f>
        <v>110026</v>
      </c>
      <c r="F42" s="70"/>
    </row>
    <row r="43" spans="1:18" ht="15.75">
      <c r="A43" s="57" t="s">
        <v>34</v>
      </c>
      <c r="B43" s="57"/>
      <c r="C43" s="222">
        <v>21</v>
      </c>
      <c r="D43" s="215"/>
      <c r="E43" s="222">
        <v>21</v>
      </c>
      <c r="F43" s="69"/>
      <c r="R43" s="28">
        <f>C43-E43</f>
        <v>0</v>
      </c>
    </row>
    <row r="44" spans="1:6" ht="15.75">
      <c r="A44" s="57" t="s">
        <v>35</v>
      </c>
      <c r="B44" s="57"/>
      <c r="C44" s="222">
        <v>111600</v>
      </c>
      <c r="D44" s="224"/>
      <c r="E44" s="222">
        <v>110568</v>
      </c>
      <c r="F44" s="69"/>
    </row>
    <row r="45" spans="1:6" ht="15.75">
      <c r="A45" s="57" t="s">
        <v>322</v>
      </c>
      <c r="B45" s="57"/>
      <c r="C45" s="216">
        <v>2725</v>
      </c>
      <c r="D45" s="215"/>
      <c r="E45" s="216">
        <v>0</v>
      </c>
      <c r="F45" s="69"/>
    </row>
    <row r="46" spans="1:6" ht="15.75">
      <c r="A46" s="57"/>
      <c r="B46" s="57"/>
      <c r="C46" s="216">
        <f>SUM(C42:C45)</f>
        <v>203197</v>
      </c>
      <c r="D46" s="225"/>
      <c r="E46" s="216">
        <f>SUM(E42:E45)</f>
        <v>220615</v>
      </c>
      <c r="F46" s="1"/>
    </row>
    <row r="47" spans="1:6" ht="15.75">
      <c r="A47" s="60" t="s">
        <v>40</v>
      </c>
      <c r="B47" s="60"/>
      <c r="C47" s="216">
        <f>C46+C40</f>
        <v>225211</v>
      </c>
      <c r="D47" s="225"/>
      <c r="E47" s="216">
        <f>E46+E40</f>
        <v>246814</v>
      </c>
      <c r="F47" s="1"/>
    </row>
    <row r="48" spans="1:22" ht="16.5" thickBot="1">
      <c r="A48" s="60" t="s">
        <v>41</v>
      </c>
      <c r="B48" s="60"/>
      <c r="C48" s="218">
        <f>C47+C34</f>
        <v>549315</v>
      </c>
      <c r="D48" s="226"/>
      <c r="E48" s="218">
        <f>E47+E34</f>
        <v>544743</v>
      </c>
      <c r="F48" s="28"/>
      <c r="H48" s="28"/>
      <c r="Q48" s="28">
        <f>C48-C26</f>
        <v>0</v>
      </c>
      <c r="S48" s="28"/>
      <c r="V48" s="28"/>
    </row>
    <row r="49" spans="1:5" ht="16.5" thickTop="1">
      <c r="A49" s="57"/>
      <c r="B49" s="62"/>
      <c r="C49" s="45"/>
      <c r="D49" s="62"/>
      <c r="E49" s="67"/>
    </row>
    <row r="50" spans="1:6" ht="15.75">
      <c r="A50" s="57" t="s">
        <v>296</v>
      </c>
      <c r="B50" s="42"/>
      <c r="C50" s="58">
        <f>C32/(C30*2)</f>
        <v>1.0747613141846522</v>
      </c>
      <c r="D50" s="45"/>
      <c r="E50" s="58">
        <f>E32/(E30*2)</f>
        <v>0.9963821027835059</v>
      </c>
      <c r="F50" s="30"/>
    </row>
    <row r="51" spans="1:5" ht="15.75">
      <c r="A51" s="273"/>
      <c r="B51" s="273"/>
      <c r="C51" s="273"/>
      <c r="D51" s="273"/>
      <c r="E51" s="67"/>
    </row>
    <row r="52" spans="1:5" ht="15.75">
      <c r="A52" s="271" t="s">
        <v>221</v>
      </c>
      <c r="B52" s="271"/>
      <c r="C52" s="271"/>
      <c r="D52" s="271"/>
      <c r="E52" s="271"/>
    </row>
    <row r="53" spans="1:5" ht="20.25" customHeight="1" thickBot="1">
      <c r="A53" s="272"/>
      <c r="B53" s="272"/>
      <c r="C53" s="272"/>
      <c r="D53" s="272"/>
      <c r="E53" s="272"/>
    </row>
  </sheetData>
  <sheetProtection/>
  <mergeCells count="6">
    <mergeCell ref="B2:E3"/>
    <mergeCell ref="B4:E4"/>
    <mergeCell ref="A52:E53"/>
    <mergeCell ref="A51:D51"/>
    <mergeCell ref="A6:E6"/>
    <mergeCell ref="A7:E7"/>
  </mergeCells>
  <printOptions/>
  <pageMargins left="0.8" right="0.26" top="0.55" bottom="0.51" header="0.3" footer="0.21"/>
  <pageSetup firstPageNumber="1" useFirstPageNumber="1" horizontalDpi="600" verticalDpi="600" orientation="portrait" paperSize="9" scale="95" r:id="rId3"/>
  <headerFooter alignWithMargins="0">
    <oddFooter>&amp;C&amp;P</oddFooter>
  </headerFooter>
  <legacyDrawing r:id="rId2"/>
  <oleObjects>
    <oleObject progId="Word.Picture.8" shapeId="811058" r:id="rId1"/>
  </oleObjects>
</worksheet>
</file>

<file path=xl/worksheets/sheet2.xml><?xml version="1.0" encoding="utf-8"?>
<worksheet xmlns="http://schemas.openxmlformats.org/spreadsheetml/2006/main" xmlns:r="http://schemas.openxmlformats.org/officeDocument/2006/relationships">
  <sheetPr>
    <tabColor rgb="FFFFFF00"/>
  </sheetPr>
  <dimension ref="A1:L101"/>
  <sheetViews>
    <sheetView view="pageBreakPreview" zoomScaleSheetLayoutView="100" workbookViewId="0" topLeftCell="A12">
      <selection activeCell="A40" sqref="A40"/>
    </sheetView>
  </sheetViews>
  <sheetFormatPr defaultColWidth="9.00390625" defaultRowHeight="15.75"/>
  <cols>
    <col min="1" max="1" width="33.125" style="0" customWidth="1"/>
    <col min="2" max="2" width="11.125" style="0" customWidth="1"/>
    <col min="3" max="3" width="4.25390625" style="0" bestFit="1" customWidth="1"/>
    <col min="4" max="4" width="11.125" style="0" customWidth="1"/>
    <col min="5" max="5" width="4.25390625" style="0" bestFit="1" customWidth="1"/>
    <col min="6" max="6" width="11.125" style="0" customWidth="1"/>
    <col min="7" max="7" width="4.25390625" style="0" bestFit="1" customWidth="1"/>
    <col min="8" max="8" width="11.125" style="0" customWidth="1"/>
    <col min="9" max="9" width="9.50390625" style="0" hidden="1" customWidth="1"/>
    <col min="10" max="10" width="0" style="0" hidden="1" customWidth="1"/>
    <col min="11" max="11" width="3.375" style="0" hidden="1" customWidth="1"/>
    <col min="12" max="13" width="0" style="0" hidden="1" customWidth="1"/>
  </cols>
  <sheetData>
    <row r="1" spans="1:4" ht="19.5" customHeight="1">
      <c r="A1" s="6"/>
      <c r="B1" s="6"/>
      <c r="C1" s="6"/>
      <c r="D1" s="6"/>
    </row>
    <row r="2" spans="1:8" ht="15.75" customHeight="1">
      <c r="A2" s="269" t="s">
        <v>251</v>
      </c>
      <c r="B2" s="269"/>
      <c r="C2" s="269"/>
      <c r="D2" s="269"/>
      <c r="E2" s="269"/>
      <c r="F2" s="269"/>
      <c r="G2" s="269"/>
      <c r="H2" s="269"/>
    </row>
    <row r="3" spans="1:8" ht="15.75" customHeight="1">
      <c r="A3" s="269"/>
      <c r="B3" s="269"/>
      <c r="C3" s="269"/>
      <c r="D3" s="269"/>
      <c r="E3" s="269"/>
      <c r="F3" s="269"/>
      <c r="G3" s="269"/>
      <c r="H3" s="269"/>
    </row>
    <row r="4" spans="1:8" ht="20.25">
      <c r="A4" s="270" t="s">
        <v>43</v>
      </c>
      <c r="B4" s="270"/>
      <c r="C4" s="270"/>
      <c r="D4" s="270"/>
      <c r="E4" s="270"/>
      <c r="F4" s="270"/>
      <c r="G4" s="270"/>
      <c r="H4" s="270"/>
    </row>
    <row r="7" spans="1:8" ht="15.75">
      <c r="A7" s="276" t="s">
        <v>209</v>
      </c>
      <c r="B7" s="276"/>
      <c r="C7" s="276"/>
      <c r="D7" s="276"/>
      <c r="E7" s="276"/>
      <c r="F7" s="276"/>
      <c r="G7" s="276"/>
      <c r="H7" s="276"/>
    </row>
    <row r="8" spans="1:8" ht="15.75">
      <c r="A8" s="276" t="s">
        <v>340</v>
      </c>
      <c r="B8" s="276"/>
      <c r="C8" s="276"/>
      <c r="D8" s="276"/>
      <c r="E8" s="276"/>
      <c r="F8" s="276"/>
      <c r="G8" s="276"/>
      <c r="H8" s="276"/>
    </row>
    <row r="9" spans="1:8" ht="15.75">
      <c r="A9" s="5"/>
      <c r="B9" s="3"/>
      <c r="C9" s="3"/>
      <c r="D9" s="4"/>
      <c r="E9" s="3"/>
      <c r="F9" s="4"/>
      <c r="G9" s="3"/>
      <c r="H9" s="4"/>
    </row>
    <row r="10" spans="1:8" ht="15.75">
      <c r="A10" s="5"/>
      <c r="B10" s="3"/>
      <c r="C10" s="3"/>
      <c r="D10" s="4"/>
      <c r="E10" s="3"/>
      <c r="F10" s="4"/>
      <c r="G10" s="3"/>
      <c r="H10" s="4"/>
    </row>
    <row r="11" spans="1:12" ht="15.75">
      <c r="A11" s="5"/>
      <c r="B11" s="275" t="s">
        <v>249</v>
      </c>
      <c r="C11" s="275"/>
      <c r="D11" s="275"/>
      <c r="E11" s="3"/>
      <c r="F11" s="275" t="s">
        <v>250</v>
      </c>
      <c r="G11" s="275"/>
      <c r="H11" s="275"/>
      <c r="J11" s="275" t="s">
        <v>250</v>
      </c>
      <c r="K11" s="275"/>
      <c r="L11" s="275"/>
    </row>
    <row r="12" spans="1:12" s="24" customFormat="1" ht="15.75">
      <c r="A12" s="99"/>
      <c r="B12" s="275" t="s">
        <v>122</v>
      </c>
      <c r="C12" s="275"/>
      <c r="D12" s="275"/>
      <c r="E12" s="80"/>
      <c r="F12" s="275" t="s">
        <v>334</v>
      </c>
      <c r="G12" s="275"/>
      <c r="H12" s="275"/>
      <c r="J12" s="275" t="s">
        <v>288</v>
      </c>
      <c r="K12" s="275"/>
      <c r="L12" s="275"/>
    </row>
    <row r="13" spans="1:12" s="24" customFormat="1" ht="15.75">
      <c r="A13" s="5"/>
      <c r="B13" s="80" t="str">
        <f>F13</f>
        <v>30.6.11</v>
      </c>
      <c r="C13" s="80"/>
      <c r="D13" s="80" t="str">
        <f>H13</f>
        <v>30.6.10</v>
      </c>
      <c r="E13" s="80"/>
      <c r="F13" s="80" t="s">
        <v>341</v>
      </c>
      <c r="G13" s="80"/>
      <c r="H13" s="80" t="s">
        <v>176</v>
      </c>
      <c r="J13" s="80" t="s">
        <v>289</v>
      </c>
      <c r="K13" s="80"/>
      <c r="L13" s="80" t="s">
        <v>290</v>
      </c>
    </row>
    <row r="14" spans="1:12" s="24" customFormat="1" ht="15.75">
      <c r="A14" s="99"/>
      <c r="B14" s="80" t="s">
        <v>18</v>
      </c>
      <c r="C14" s="5"/>
      <c r="D14" s="80" t="s">
        <v>18</v>
      </c>
      <c r="E14" s="5"/>
      <c r="F14" s="80" t="s">
        <v>18</v>
      </c>
      <c r="G14" s="5"/>
      <c r="H14" s="80" t="s">
        <v>18</v>
      </c>
      <c r="J14" s="80" t="s">
        <v>18</v>
      </c>
      <c r="K14" s="5"/>
      <c r="L14" s="80" t="s">
        <v>18</v>
      </c>
    </row>
    <row r="15" spans="1:12" ht="15.75">
      <c r="A15" s="5"/>
      <c r="B15" s="3"/>
      <c r="C15" s="3"/>
      <c r="D15" s="4"/>
      <c r="E15" s="3"/>
      <c r="F15" s="45"/>
      <c r="G15" s="3"/>
      <c r="H15" s="4"/>
      <c r="J15" s="4"/>
      <c r="K15" s="3"/>
      <c r="L15" s="4"/>
    </row>
    <row r="16" spans="1:12" ht="15.75">
      <c r="A16" s="3" t="s">
        <v>45</v>
      </c>
      <c r="B16" s="84">
        <f>F16-J16</f>
        <v>149889</v>
      </c>
      <c r="C16" s="10"/>
      <c r="D16" s="84">
        <f>H16-L16</f>
        <v>119287</v>
      </c>
      <c r="E16" s="10"/>
      <c r="F16" s="65">
        <v>502587</v>
      </c>
      <c r="G16" s="10"/>
      <c r="H16" s="84">
        <v>404033</v>
      </c>
      <c r="J16" s="65">
        <v>352698</v>
      </c>
      <c r="K16" s="10"/>
      <c r="L16" s="84">
        <v>284746</v>
      </c>
    </row>
    <row r="17" spans="1:12" ht="15.75">
      <c r="A17" s="3"/>
      <c r="B17" s="84"/>
      <c r="C17" s="10"/>
      <c r="D17" s="84"/>
      <c r="E17" s="10"/>
      <c r="F17" s="65"/>
      <c r="G17" s="10"/>
      <c r="H17" s="84"/>
      <c r="J17" s="65"/>
      <c r="K17" s="10"/>
      <c r="L17" s="84"/>
    </row>
    <row r="18" spans="1:12" ht="15.75">
      <c r="A18" s="3" t="s">
        <v>210</v>
      </c>
      <c r="B18" s="51">
        <f>F18-J18</f>
        <v>-127451</v>
      </c>
      <c r="C18" s="10"/>
      <c r="D18" s="51">
        <f>H18-L18</f>
        <v>-105684</v>
      </c>
      <c r="E18" s="27"/>
      <c r="F18" s="43">
        <f>-420363</f>
        <v>-420363</v>
      </c>
      <c r="G18" s="27"/>
      <c r="H18" s="51">
        <v>-344998</v>
      </c>
      <c r="J18" s="43">
        <v>-292912</v>
      </c>
      <c r="K18" s="27"/>
      <c r="L18" s="51">
        <v>-239314</v>
      </c>
    </row>
    <row r="19" spans="1:12" ht="15.75">
      <c r="A19" s="3"/>
      <c r="B19" s="199"/>
      <c r="C19" s="200"/>
      <c r="D19" s="199"/>
      <c r="E19" s="10"/>
      <c r="F19" s="65"/>
      <c r="G19" s="10"/>
      <c r="H19" s="84"/>
      <c r="J19" s="65"/>
      <c r="K19" s="10"/>
      <c r="L19" s="84"/>
    </row>
    <row r="20" spans="1:12" ht="15.75">
      <c r="A20" s="5" t="s">
        <v>211</v>
      </c>
      <c r="B20" s="27">
        <f>SUM(B16:B18)</f>
        <v>22438</v>
      </c>
      <c r="C20" s="200"/>
      <c r="D20" s="27">
        <f>SUM(D16:D18)</f>
        <v>13603</v>
      </c>
      <c r="E20" s="200"/>
      <c r="F20" s="65">
        <f>SUM(F16:F18)</f>
        <v>82224</v>
      </c>
      <c r="G20" s="200"/>
      <c r="H20" s="27">
        <f>SUM(H16:H18)</f>
        <v>59035</v>
      </c>
      <c r="J20" s="65">
        <v>59786</v>
      </c>
      <c r="K20" s="200"/>
      <c r="L20" s="27">
        <v>45432</v>
      </c>
    </row>
    <row r="21" spans="1:12" ht="15.75">
      <c r="A21" s="5"/>
      <c r="B21" s="249"/>
      <c r="C21" s="10"/>
      <c r="D21" s="249"/>
      <c r="E21" s="10"/>
      <c r="F21" s="249"/>
      <c r="G21" s="10"/>
      <c r="H21" s="249"/>
      <c r="J21" s="61"/>
      <c r="K21" s="10"/>
      <c r="L21" s="10"/>
    </row>
    <row r="22" spans="1:12" ht="15.75">
      <c r="A22" s="3" t="s">
        <v>212</v>
      </c>
      <c r="B22" s="84">
        <f>F22-J22</f>
        <v>2581</v>
      </c>
      <c r="C22" s="10"/>
      <c r="D22" s="84">
        <f>H22-L22</f>
        <v>-495</v>
      </c>
      <c r="E22" s="10"/>
      <c r="F22" s="61">
        <v>12105</v>
      </c>
      <c r="G22" s="10"/>
      <c r="H22" s="10">
        <v>4321</v>
      </c>
      <c r="I22" s="44"/>
      <c r="J22" s="61">
        <v>9524</v>
      </c>
      <c r="K22" s="10"/>
      <c r="L22" s="10">
        <v>4816</v>
      </c>
    </row>
    <row r="23" spans="1:12" ht="15.75">
      <c r="A23" s="3"/>
      <c r="B23" s="10"/>
      <c r="C23" s="10"/>
      <c r="D23" s="10"/>
      <c r="E23" s="10"/>
      <c r="F23" s="61"/>
      <c r="G23" s="10"/>
      <c r="H23" s="10"/>
      <c r="I23" s="44"/>
      <c r="J23" s="61"/>
      <c r="K23" s="10"/>
      <c r="L23" s="10"/>
    </row>
    <row r="24" spans="1:12" ht="15.75">
      <c r="A24" s="3" t="s">
        <v>213</v>
      </c>
      <c r="B24" s="84">
        <f>F24-J24</f>
        <v>-961</v>
      </c>
      <c r="C24" s="10"/>
      <c r="D24" s="84">
        <f>H24-L24</f>
        <v>-6003</v>
      </c>
      <c r="E24" s="10"/>
      <c r="F24" s="61">
        <f>-21360</f>
        <v>-21360</v>
      </c>
      <c r="G24" s="10"/>
      <c r="H24" s="10">
        <v>-24573</v>
      </c>
      <c r="J24" s="61">
        <v>-20399</v>
      </c>
      <c r="K24" s="10"/>
      <c r="L24" s="10">
        <v>-18570</v>
      </c>
    </row>
    <row r="25" spans="1:12" ht="15.75">
      <c r="A25" s="3"/>
      <c r="B25" s="29"/>
      <c r="C25" s="10"/>
      <c r="D25" s="29"/>
      <c r="E25" s="10"/>
      <c r="F25" s="61"/>
      <c r="G25" s="10"/>
      <c r="H25" s="10"/>
      <c r="J25" s="61"/>
      <c r="K25" s="10"/>
      <c r="L25" s="10"/>
    </row>
    <row r="26" spans="1:12" ht="15.75">
      <c r="A26" s="3" t="s">
        <v>214</v>
      </c>
      <c r="B26" s="51">
        <f>F26-J26</f>
        <v>-4961</v>
      </c>
      <c r="C26" s="10"/>
      <c r="D26" s="51">
        <f>H26-L26</f>
        <v>-5800</v>
      </c>
      <c r="E26" s="10"/>
      <c r="F26" s="43">
        <v>-18367</v>
      </c>
      <c r="G26" s="10"/>
      <c r="H26" s="13">
        <v>-16942</v>
      </c>
      <c r="J26" s="43">
        <v>-13406</v>
      </c>
      <c r="K26" s="10"/>
      <c r="L26" s="13">
        <v>-11142</v>
      </c>
    </row>
    <row r="27" spans="1:12" ht="15.75">
      <c r="A27" s="5"/>
      <c r="B27" s="10"/>
      <c r="C27" s="10"/>
      <c r="D27" s="10"/>
      <c r="E27" s="10"/>
      <c r="F27" s="61"/>
      <c r="G27" s="10"/>
      <c r="H27" s="10"/>
      <c r="J27" s="61"/>
      <c r="K27" s="10"/>
      <c r="L27" s="10"/>
    </row>
    <row r="28" spans="1:12" ht="15.75">
      <c r="A28" s="5" t="s">
        <v>172</v>
      </c>
      <c r="B28" s="12">
        <f>SUM(B20:B26)</f>
        <v>19097</v>
      </c>
      <c r="C28" s="12"/>
      <c r="D28" s="12">
        <f>SUM(D20:D26)</f>
        <v>1305</v>
      </c>
      <c r="E28" s="12"/>
      <c r="F28" s="124">
        <f>SUM(F20:F26)</f>
        <v>54602</v>
      </c>
      <c r="G28" s="12"/>
      <c r="H28" s="12">
        <f>SUM(H20:H26)</f>
        <v>21841</v>
      </c>
      <c r="J28" s="124">
        <v>35505</v>
      </c>
      <c r="K28" s="12"/>
      <c r="L28" s="12">
        <v>20536</v>
      </c>
    </row>
    <row r="29" spans="1:12" ht="15.75">
      <c r="A29" s="3"/>
      <c r="B29" s="12"/>
      <c r="C29" s="12"/>
      <c r="D29" s="12"/>
      <c r="E29" s="12"/>
      <c r="F29" s="124"/>
      <c r="G29" s="12"/>
      <c r="H29" s="12"/>
      <c r="J29" s="124"/>
      <c r="K29" s="12"/>
      <c r="L29" s="12"/>
    </row>
    <row r="30" spans="1:12" ht="15.75">
      <c r="A30" s="3" t="s">
        <v>215</v>
      </c>
      <c r="B30" s="51">
        <f>F30-J30</f>
        <v>-718</v>
      </c>
      <c r="C30" s="10"/>
      <c r="D30" s="51">
        <f>H30-L30</f>
        <v>-497</v>
      </c>
      <c r="E30" s="12"/>
      <c r="F30" s="191">
        <v>-2228</v>
      </c>
      <c r="G30" s="12"/>
      <c r="H30" s="85">
        <f>-2895</f>
        <v>-2895</v>
      </c>
      <c r="J30" s="191">
        <v>-1510</v>
      </c>
      <c r="K30" s="12"/>
      <c r="L30" s="85">
        <v>-2398</v>
      </c>
    </row>
    <row r="31" spans="1:12" ht="15.75">
      <c r="A31" s="3"/>
      <c r="B31" s="12"/>
      <c r="C31" s="12"/>
      <c r="D31" s="12"/>
      <c r="E31" s="12"/>
      <c r="F31" s="124"/>
      <c r="G31" s="12"/>
      <c r="H31" s="12"/>
      <c r="J31" s="124"/>
      <c r="K31" s="12"/>
      <c r="L31" s="12"/>
    </row>
    <row r="32" spans="1:12" ht="15.75">
      <c r="A32" s="5" t="s">
        <v>63</v>
      </c>
      <c r="B32" s="12">
        <f>SUM(B28:B30)</f>
        <v>18379</v>
      </c>
      <c r="C32" s="12"/>
      <c r="D32" s="12">
        <f>SUM(D28:D30)</f>
        <v>808</v>
      </c>
      <c r="E32" s="12"/>
      <c r="F32" s="124">
        <f>SUM(F28:F30)</f>
        <v>52374</v>
      </c>
      <c r="G32" s="12"/>
      <c r="H32" s="12">
        <f>SUM(H28:H30)</f>
        <v>18946</v>
      </c>
      <c r="J32" s="124">
        <v>33995</v>
      </c>
      <c r="K32" s="12"/>
      <c r="L32" s="12">
        <v>18138</v>
      </c>
    </row>
    <row r="33" spans="1:12" ht="15.75">
      <c r="A33" s="5"/>
      <c r="B33" s="12"/>
      <c r="C33" s="12"/>
      <c r="D33" s="12"/>
      <c r="E33" s="12"/>
      <c r="F33" s="124"/>
      <c r="G33" s="12"/>
      <c r="H33" s="12"/>
      <c r="J33" s="124"/>
      <c r="K33" s="12"/>
      <c r="L33" s="12"/>
    </row>
    <row r="34" spans="1:12" ht="15.75">
      <c r="A34" s="3" t="s">
        <v>39</v>
      </c>
      <c r="B34" s="51">
        <f>F34-J34</f>
        <v>-3541</v>
      </c>
      <c r="C34" s="10"/>
      <c r="D34" s="51">
        <f>H34-L34</f>
        <v>181</v>
      </c>
      <c r="E34" s="10"/>
      <c r="F34" s="43">
        <v>-7853</v>
      </c>
      <c r="G34" s="10"/>
      <c r="H34" s="13">
        <v>-4979</v>
      </c>
      <c r="J34" s="43">
        <v>-4312</v>
      </c>
      <c r="K34" s="10"/>
      <c r="L34" s="13">
        <v>-5160</v>
      </c>
    </row>
    <row r="35" spans="1:12" ht="15.75">
      <c r="A35" s="5"/>
      <c r="B35" s="27"/>
      <c r="C35" s="27"/>
      <c r="D35" s="27"/>
      <c r="E35" s="27"/>
      <c r="F35" s="65"/>
      <c r="G35" s="27"/>
      <c r="H35" s="27"/>
      <c r="J35" s="65"/>
      <c r="K35" s="27"/>
      <c r="L35" s="27"/>
    </row>
    <row r="36" spans="1:12" ht="15.75">
      <c r="A36" s="5" t="s">
        <v>368</v>
      </c>
      <c r="B36" s="13">
        <f>SUM(B32:B34)</f>
        <v>14838</v>
      </c>
      <c r="C36" s="10"/>
      <c r="D36" s="13">
        <f>SUM(D32:D34)</f>
        <v>989</v>
      </c>
      <c r="E36" s="10"/>
      <c r="F36" s="43">
        <f>SUM(F32:F34)</f>
        <v>44521</v>
      </c>
      <c r="G36" s="10"/>
      <c r="H36" s="13">
        <f>SUM(H32:H34)</f>
        <v>13967</v>
      </c>
      <c r="J36" s="43">
        <v>29683</v>
      </c>
      <c r="K36" s="10"/>
      <c r="L36" s="13">
        <v>12978</v>
      </c>
    </row>
    <row r="37" spans="1:12" ht="15.75">
      <c r="A37" s="5"/>
      <c r="B37" s="10"/>
      <c r="C37" s="10"/>
      <c r="D37" s="10"/>
      <c r="E37" s="10"/>
      <c r="F37" s="61"/>
      <c r="G37" s="10"/>
      <c r="H37" s="10"/>
      <c r="J37" s="61"/>
      <c r="K37" s="10"/>
      <c r="L37" s="10"/>
    </row>
    <row r="38" spans="1:12" ht="15.75">
      <c r="A38" s="5" t="s">
        <v>298</v>
      </c>
      <c r="B38" s="10"/>
      <c r="C38" s="10"/>
      <c r="D38" s="10"/>
      <c r="E38" s="10"/>
      <c r="F38" s="61"/>
      <c r="G38" s="10"/>
      <c r="H38" s="10"/>
      <c r="J38" s="61"/>
      <c r="K38" s="10"/>
      <c r="L38" s="10"/>
    </row>
    <row r="39" spans="1:12" ht="15.75">
      <c r="A39" s="3" t="s">
        <v>216</v>
      </c>
      <c r="B39" s="10"/>
      <c r="C39" s="10"/>
      <c r="D39" s="10"/>
      <c r="E39" s="10"/>
      <c r="F39" s="61"/>
      <c r="G39" s="10"/>
      <c r="H39" s="10"/>
      <c r="J39" s="61"/>
      <c r="K39" s="10"/>
      <c r="L39" s="10"/>
    </row>
    <row r="40" spans="1:12" ht="15.75">
      <c r="A40" s="3" t="s">
        <v>217</v>
      </c>
      <c r="B40" s="13">
        <f>F40-J40</f>
        <v>1288</v>
      </c>
      <c r="C40" s="10"/>
      <c r="D40" s="13">
        <f>H40-L40</f>
        <v>-661</v>
      </c>
      <c r="E40" s="10"/>
      <c r="F40" s="43">
        <v>-9817</v>
      </c>
      <c r="G40" s="10"/>
      <c r="H40" s="13">
        <v>-10921</v>
      </c>
      <c r="I40" s="148"/>
      <c r="J40" s="43">
        <v>-11105</v>
      </c>
      <c r="K40" s="10"/>
      <c r="L40" s="13">
        <v>-10260</v>
      </c>
    </row>
    <row r="41" spans="1:12" ht="15.75">
      <c r="A41" s="5"/>
      <c r="B41" s="10"/>
      <c r="C41" s="10"/>
      <c r="D41" s="10"/>
      <c r="E41" s="10"/>
      <c r="F41" s="61"/>
      <c r="G41" s="10"/>
      <c r="H41" s="10"/>
      <c r="J41" s="61"/>
      <c r="K41" s="10"/>
      <c r="L41" s="10"/>
    </row>
    <row r="42" spans="1:12" ht="15.75">
      <c r="A42" s="5" t="s">
        <v>297</v>
      </c>
      <c r="B42" s="10"/>
      <c r="C42" s="10"/>
      <c r="D42" s="10"/>
      <c r="E42" s="10"/>
      <c r="F42" s="61"/>
      <c r="G42" s="10"/>
      <c r="H42" s="10"/>
      <c r="J42" s="61"/>
      <c r="K42" s="10"/>
      <c r="L42" s="10"/>
    </row>
    <row r="43" spans="1:12" ht="16.5" thickBot="1">
      <c r="A43" s="5" t="s">
        <v>218</v>
      </c>
      <c r="B43" s="86">
        <f>SUM(B36:B40)</f>
        <v>16126</v>
      </c>
      <c r="C43" s="10"/>
      <c r="D43" s="86">
        <f>SUM(D36:D40)</f>
        <v>328</v>
      </c>
      <c r="E43" s="10"/>
      <c r="F43" s="192">
        <f>SUM(F36:F40)</f>
        <v>34704</v>
      </c>
      <c r="G43" s="10"/>
      <c r="H43" s="86">
        <f>SUM(H36:H40)</f>
        <v>3046</v>
      </c>
      <c r="J43" s="192">
        <v>18578</v>
      </c>
      <c r="K43" s="10"/>
      <c r="L43" s="86">
        <v>2718</v>
      </c>
    </row>
    <row r="44" spans="1:12" ht="15.75">
      <c r="A44" s="3"/>
      <c r="B44" s="3"/>
      <c r="C44" s="3"/>
      <c r="D44" s="3"/>
      <c r="E44" s="3"/>
      <c r="F44" s="57"/>
      <c r="G44" s="3"/>
      <c r="H44" s="3"/>
      <c r="J44" s="3"/>
      <c r="K44" s="3"/>
      <c r="L44" s="3"/>
    </row>
    <row r="45" spans="1:8" ht="15.75">
      <c r="A45" s="3"/>
      <c r="B45" s="3"/>
      <c r="C45" s="3"/>
      <c r="D45" s="3"/>
      <c r="E45" s="3"/>
      <c r="F45" s="57"/>
      <c r="G45" s="3"/>
      <c r="H45" s="3"/>
    </row>
    <row r="46" spans="1:8" ht="15.75">
      <c r="A46" s="3"/>
      <c r="B46" s="3"/>
      <c r="C46" s="3"/>
      <c r="D46" s="3"/>
      <c r="E46" s="3"/>
      <c r="F46" s="57"/>
      <c r="G46" s="3"/>
      <c r="H46" s="3"/>
    </row>
    <row r="47" spans="1:8" ht="15.75">
      <c r="A47" s="3"/>
      <c r="B47" s="3"/>
      <c r="C47" s="3"/>
      <c r="D47" s="3"/>
      <c r="E47" s="3"/>
      <c r="F47" s="57"/>
      <c r="G47" s="3"/>
      <c r="H47" s="3"/>
    </row>
    <row r="48" spans="1:8" ht="15.75">
      <c r="A48" s="3"/>
      <c r="B48" s="3"/>
      <c r="C48" s="3"/>
      <c r="D48" s="3"/>
      <c r="E48" s="3"/>
      <c r="F48" s="3"/>
      <c r="G48" s="3"/>
      <c r="H48" s="3"/>
    </row>
    <row r="49" spans="1:8" ht="15.75">
      <c r="A49" s="3"/>
      <c r="B49" s="3"/>
      <c r="C49" s="3"/>
      <c r="D49" s="3"/>
      <c r="E49" s="3"/>
      <c r="F49" s="3"/>
      <c r="G49" s="3"/>
      <c r="H49" s="3"/>
    </row>
    <row r="50" spans="1:8" ht="15.75">
      <c r="A50" s="3"/>
      <c r="B50" s="3"/>
      <c r="C50" s="3"/>
      <c r="D50" s="3"/>
      <c r="E50" s="3"/>
      <c r="F50" s="3"/>
      <c r="G50" s="3"/>
      <c r="H50" s="3"/>
    </row>
    <row r="51" spans="1:8" ht="11.25" customHeight="1">
      <c r="A51" s="3"/>
      <c r="B51" s="3"/>
      <c r="C51" s="3"/>
      <c r="D51" s="3"/>
      <c r="E51" s="3"/>
      <c r="F51" s="3"/>
      <c r="G51" s="3"/>
      <c r="H51" s="3"/>
    </row>
    <row r="52" spans="1:8" ht="15.75" customHeight="1">
      <c r="A52" s="277" t="s">
        <v>220</v>
      </c>
      <c r="B52" s="277"/>
      <c r="C52" s="277"/>
      <c r="D52" s="277"/>
      <c r="E52" s="277"/>
      <c r="F52" s="277"/>
      <c r="G52" s="277"/>
      <c r="H52" s="277"/>
    </row>
    <row r="53" spans="1:8" ht="16.5" thickBot="1">
      <c r="A53" s="278"/>
      <c r="B53" s="278"/>
      <c r="C53" s="278"/>
      <c r="D53" s="278"/>
      <c r="E53" s="278"/>
      <c r="F53" s="278"/>
      <c r="G53" s="278"/>
      <c r="H53" s="278"/>
    </row>
    <row r="55" spans="1:8" ht="15.75">
      <c r="A55" s="276" t="str">
        <f>A7&amp;" (CONT'D)"</f>
        <v>CONDENSED CONSOLIDATED STATEMENT OF COMPREHENSIVE INCOME (CONT'D)</v>
      </c>
      <c r="B55" s="276"/>
      <c r="C55" s="276"/>
      <c r="D55" s="276"/>
      <c r="E55" s="276"/>
      <c r="F55" s="276"/>
      <c r="G55" s="276"/>
      <c r="H55" s="276"/>
    </row>
    <row r="56" spans="1:8" ht="15.75">
      <c r="A56" s="276" t="str">
        <f>A8</f>
        <v>FOR THE YEAR ENDED ENDED 30 JUNE 2011 - UNAUDITED</v>
      </c>
      <c r="B56" s="276"/>
      <c r="C56" s="276"/>
      <c r="D56" s="276"/>
      <c r="E56" s="276"/>
      <c r="F56" s="276"/>
      <c r="G56" s="276"/>
      <c r="H56" s="276"/>
    </row>
    <row r="57" spans="1:8" ht="15.75">
      <c r="A57" s="5"/>
      <c r="B57" s="3"/>
      <c r="C57" s="3"/>
      <c r="D57" s="4"/>
      <c r="E57" s="3"/>
      <c r="F57" s="4"/>
      <c r="G57" s="3"/>
      <c r="H57" s="4"/>
    </row>
    <row r="58" spans="1:8" ht="15.75">
      <c r="A58" s="3"/>
      <c r="B58" s="3"/>
      <c r="C58" s="3"/>
      <c r="D58" s="3"/>
      <c r="E58" s="3"/>
      <c r="F58" s="3"/>
      <c r="G58" s="3"/>
      <c r="H58" s="3"/>
    </row>
    <row r="59" spans="1:12" ht="15.75">
      <c r="A59" s="5"/>
      <c r="B59" s="275" t="s">
        <v>249</v>
      </c>
      <c r="C59" s="275"/>
      <c r="D59" s="275"/>
      <c r="E59" s="3"/>
      <c r="F59" s="275" t="s">
        <v>250</v>
      </c>
      <c r="G59" s="275"/>
      <c r="H59" s="275"/>
      <c r="J59" s="275" t="s">
        <v>250</v>
      </c>
      <c r="K59" s="275"/>
      <c r="L59" s="275"/>
    </row>
    <row r="60" spans="1:12" s="24" customFormat="1" ht="15.75">
      <c r="A60" s="99"/>
      <c r="B60" s="275" t="str">
        <f>B12</f>
        <v>3 months ended</v>
      </c>
      <c r="C60" s="275"/>
      <c r="D60" s="275"/>
      <c r="E60" s="80"/>
      <c r="F60" s="275" t="str">
        <f>F12</f>
        <v>12 months ended</v>
      </c>
      <c r="G60" s="275"/>
      <c r="H60" s="275"/>
      <c r="J60" s="275" t="s">
        <v>122</v>
      </c>
      <c r="K60" s="275"/>
      <c r="L60" s="275"/>
    </row>
    <row r="61" spans="1:12" s="24" customFormat="1" ht="15.75">
      <c r="A61" s="5"/>
      <c r="B61" s="80" t="str">
        <f>B13</f>
        <v>30.6.11</v>
      </c>
      <c r="C61" s="80"/>
      <c r="D61" s="80" t="str">
        <f>D13</f>
        <v>30.6.10</v>
      </c>
      <c r="E61" s="80"/>
      <c r="F61" s="80" t="str">
        <f>F13</f>
        <v>30.6.11</v>
      </c>
      <c r="G61" s="80"/>
      <c r="H61" s="80" t="str">
        <f>H13</f>
        <v>30.6.10</v>
      </c>
      <c r="J61" s="80" t="str">
        <f>J13</f>
        <v>30.9.10</v>
      </c>
      <c r="K61" s="80"/>
      <c r="L61" s="80" t="str">
        <f>L13</f>
        <v>30.9.09</v>
      </c>
    </row>
    <row r="62" spans="1:12" s="24" customFormat="1" ht="15.75">
      <c r="A62" s="99"/>
      <c r="B62" s="80" t="s">
        <v>18</v>
      </c>
      <c r="C62" s="5"/>
      <c r="D62" s="80" t="s">
        <v>18</v>
      </c>
      <c r="E62" s="5"/>
      <c r="F62" s="66" t="s">
        <v>18</v>
      </c>
      <c r="G62" s="60"/>
      <c r="H62" s="66" t="s">
        <v>18</v>
      </c>
      <c r="J62" s="80" t="s">
        <v>18</v>
      </c>
      <c r="K62" s="5"/>
      <c r="L62" s="80" t="s">
        <v>18</v>
      </c>
    </row>
    <row r="63" spans="1:12" s="24" customFormat="1" ht="15.75">
      <c r="A63" s="99"/>
      <c r="B63" s="80"/>
      <c r="C63" s="5"/>
      <c r="D63" s="80"/>
      <c r="E63" s="5"/>
      <c r="F63" s="66"/>
      <c r="G63" s="60"/>
      <c r="H63" s="66"/>
      <c r="J63" s="80"/>
      <c r="K63" s="5"/>
      <c r="L63" s="80"/>
    </row>
    <row r="64" spans="1:12" ht="15.75">
      <c r="A64" s="87" t="s">
        <v>222</v>
      </c>
      <c r="B64" s="27"/>
      <c r="C64" s="27"/>
      <c r="D64" s="27"/>
      <c r="E64" s="27"/>
      <c r="F64" s="65"/>
      <c r="G64" s="65"/>
      <c r="H64" s="65"/>
      <c r="J64" s="27"/>
      <c r="K64" s="27"/>
      <c r="L64" s="27"/>
    </row>
    <row r="65" spans="1:12" ht="15.75">
      <c r="A65" s="88" t="s">
        <v>323</v>
      </c>
      <c r="B65" s="27">
        <f>B36-B66</f>
        <v>13353</v>
      </c>
      <c r="C65" s="27"/>
      <c r="D65" s="27">
        <f>D36-D66</f>
        <v>45</v>
      </c>
      <c r="E65" s="27"/>
      <c r="F65" s="65">
        <f>F36-F66</f>
        <v>35784</v>
      </c>
      <c r="G65" s="65"/>
      <c r="H65" s="65">
        <f>H36-H66</f>
        <v>13940</v>
      </c>
      <c r="J65" s="65">
        <v>22431</v>
      </c>
      <c r="K65" s="27"/>
      <c r="L65" s="27">
        <v>13895</v>
      </c>
    </row>
    <row r="66" spans="1:12" ht="15.75">
      <c r="A66" s="88" t="s">
        <v>223</v>
      </c>
      <c r="B66" s="89">
        <f>F66-J66</f>
        <v>1485</v>
      </c>
      <c r="C66" s="89"/>
      <c r="D66" s="89">
        <f>H66-L66</f>
        <v>944</v>
      </c>
      <c r="E66" s="89"/>
      <c r="F66" s="193">
        <v>8737</v>
      </c>
      <c r="G66" s="193"/>
      <c r="H66" s="193">
        <v>27</v>
      </c>
      <c r="J66" s="193">
        <v>7252</v>
      </c>
      <c r="K66" s="89"/>
      <c r="L66" s="89">
        <v>-917</v>
      </c>
    </row>
    <row r="67" spans="1:12" ht="15.75">
      <c r="A67" s="5"/>
      <c r="B67" s="91"/>
      <c r="C67" s="27"/>
      <c r="D67" s="92"/>
      <c r="E67" s="27"/>
      <c r="F67" s="194"/>
      <c r="G67" s="65"/>
      <c r="H67" s="194"/>
      <c r="J67" s="194"/>
      <c r="K67" s="27"/>
      <c r="L67" s="91"/>
    </row>
    <row r="68" spans="1:12" ht="16.5" thickBot="1">
      <c r="A68" s="87" t="s">
        <v>168</v>
      </c>
      <c r="B68" s="86">
        <f>SUM(B65:B66)</f>
        <v>14838</v>
      </c>
      <c r="C68" s="27"/>
      <c r="D68" s="86">
        <f>SUM(D65:D66)</f>
        <v>989</v>
      </c>
      <c r="E68" s="27"/>
      <c r="F68" s="192">
        <f>SUM(F65:F66)</f>
        <v>44521</v>
      </c>
      <c r="G68" s="65"/>
      <c r="H68" s="192">
        <f>SUM(H65:H66)</f>
        <v>13967</v>
      </c>
      <c r="J68" s="192">
        <v>29683</v>
      </c>
      <c r="K68" s="27"/>
      <c r="L68" s="86">
        <v>12978</v>
      </c>
    </row>
    <row r="69" spans="1:12" ht="15.75">
      <c r="A69" s="5"/>
      <c r="B69" s="27"/>
      <c r="C69" s="27"/>
      <c r="D69" s="27"/>
      <c r="E69" s="27"/>
      <c r="F69" s="65"/>
      <c r="G69" s="65"/>
      <c r="H69" s="65"/>
      <c r="J69" s="65"/>
      <c r="K69" s="27"/>
      <c r="L69" s="27"/>
    </row>
    <row r="70" spans="1:12" ht="15.75">
      <c r="A70" s="87" t="s">
        <v>299</v>
      </c>
      <c r="B70" s="95"/>
      <c r="C70" s="95"/>
      <c r="D70" s="95"/>
      <c r="E70" s="95"/>
      <c r="F70" s="29"/>
      <c r="G70" s="29"/>
      <c r="H70" s="29"/>
      <c r="J70" s="29"/>
      <c r="K70" s="95"/>
      <c r="L70" s="95"/>
    </row>
    <row r="71" spans="1:12" ht="15.75">
      <c r="A71" s="88" t="s">
        <v>323</v>
      </c>
      <c r="B71" s="95">
        <f>B43-B72</f>
        <v>14125</v>
      </c>
      <c r="C71" s="95"/>
      <c r="D71" s="95">
        <f>D43-D72</f>
        <v>-356</v>
      </c>
      <c r="E71" s="95"/>
      <c r="F71" s="29">
        <f>F43-F72</f>
        <v>29890</v>
      </c>
      <c r="G71" s="29"/>
      <c r="H71" s="29">
        <f>H43-H72</f>
        <v>7383</v>
      </c>
      <c r="J71" s="29">
        <v>15765</v>
      </c>
      <c r="K71" s="95"/>
      <c r="L71" s="95">
        <v>7739</v>
      </c>
    </row>
    <row r="72" spans="1:12" s="42" customFormat="1" ht="15.75">
      <c r="A72" s="109" t="s">
        <v>223</v>
      </c>
      <c r="B72" s="29">
        <f>F72-J72</f>
        <v>2001</v>
      </c>
      <c r="C72" s="29"/>
      <c r="D72" s="29">
        <f>H72-L72</f>
        <v>684</v>
      </c>
      <c r="E72" s="29"/>
      <c r="F72" s="29">
        <f>F66-3923</f>
        <v>4814</v>
      </c>
      <c r="G72" s="29"/>
      <c r="H72" s="29">
        <v>-4337</v>
      </c>
      <c r="J72" s="29">
        <v>2813</v>
      </c>
      <c r="K72" s="29"/>
      <c r="L72" s="29">
        <v>-5021</v>
      </c>
    </row>
    <row r="73" spans="1:12" ht="9.75" customHeight="1">
      <c r="A73" s="88"/>
      <c r="B73" s="96"/>
      <c r="C73" s="95"/>
      <c r="D73" s="96"/>
      <c r="E73" s="95"/>
      <c r="F73" s="92"/>
      <c r="G73" s="29"/>
      <c r="H73" s="92"/>
      <c r="J73" s="92"/>
      <c r="K73" s="95"/>
      <c r="L73" s="96"/>
    </row>
    <row r="74" spans="1:12" ht="15.75">
      <c r="A74" s="87" t="s">
        <v>324</v>
      </c>
      <c r="B74" s="97"/>
      <c r="C74" s="95"/>
      <c r="D74" s="97"/>
      <c r="E74" s="95"/>
      <c r="F74" s="164"/>
      <c r="G74" s="29"/>
      <c r="H74" s="164"/>
      <c r="J74" s="164"/>
      <c r="K74" s="95"/>
      <c r="L74" s="97"/>
    </row>
    <row r="75" spans="1:12" ht="16.5" thickBot="1">
      <c r="A75" s="87" t="s">
        <v>219</v>
      </c>
      <c r="B75" s="98">
        <f>SUM(B71:B72)</f>
        <v>16126</v>
      </c>
      <c r="C75" s="95"/>
      <c r="D75" s="98">
        <f>SUM(D71:D72)</f>
        <v>328</v>
      </c>
      <c r="E75" s="95"/>
      <c r="F75" s="195">
        <f>SUM(F71:F72)</f>
        <v>34704</v>
      </c>
      <c r="G75" s="95"/>
      <c r="H75" s="98">
        <f>SUM(H71:H72)</f>
        <v>3046</v>
      </c>
      <c r="J75" s="195">
        <v>18578</v>
      </c>
      <c r="K75" s="95"/>
      <c r="L75" s="98">
        <v>2718</v>
      </c>
    </row>
    <row r="76" spans="1:12" ht="15.75">
      <c r="A76" s="87"/>
      <c r="B76" s="94"/>
      <c r="C76" s="94"/>
      <c r="D76" s="94"/>
      <c r="E76" s="94"/>
      <c r="F76" s="196"/>
      <c r="G76" s="94"/>
      <c r="H76" s="94"/>
      <c r="J76" s="196"/>
      <c r="K76" s="94"/>
      <c r="L76" s="94"/>
    </row>
    <row r="77" spans="1:12" ht="15.75">
      <c r="A77" s="87" t="s">
        <v>224</v>
      </c>
      <c r="B77" s="94"/>
      <c r="C77" s="94"/>
      <c r="D77" s="94"/>
      <c r="E77" s="94"/>
      <c r="F77" s="196"/>
      <c r="G77" s="94"/>
      <c r="H77" s="94"/>
      <c r="J77" s="196"/>
      <c r="K77" s="94"/>
      <c r="L77" s="94"/>
    </row>
    <row r="78" spans="1:12" ht="16.5" thickBot="1">
      <c r="A78" s="87" t="s">
        <v>325</v>
      </c>
      <c r="B78" s="93">
        <f>B65/('BS'!$E$30*2)*100</f>
        <v>4.899572163473182</v>
      </c>
      <c r="C78" s="94"/>
      <c r="D78" s="93">
        <f>D65/('BS'!$E$30*2)*100</f>
        <v>0.01651170129231582</v>
      </c>
      <c r="E78" s="94"/>
      <c r="F78" s="197">
        <f>F65/('BS'!$E$30*2)*100</f>
        <v>13.130104867649543</v>
      </c>
      <c r="G78" s="94"/>
      <c r="H78" s="93">
        <f>H65/('BS'!$E$30*2)*100</f>
        <v>5.114958133664057</v>
      </c>
      <c r="J78" s="197">
        <v>8.230532704176358</v>
      </c>
      <c r="K78" s="94"/>
      <c r="L78" s="93">
        <v>5.098446432371741</v>
      </c>
    </row>
    <row r="79" spans="1:12" ht="15.75">
      <c r="A79" s="88"/>
      <c r="B79" s="88"/>
      <c r="C79" s="88"/>
      <c r="D79" s="88"/>
      <c r="E79" s="88"/>
      <c r="F79" s="109"/>
      <c r="G79" s="88"/>
      <c r="H79" s="88"/>
      <c r="J79" s="88"/>
      <c r="K79" s="88"/>
      <c r="L79" s="88"/>
    </row>
    <row r="80" spans="1:8" ht="15.75">
      <c r="A80" s="50"/>
      <c r="B80" s="90"/>
      <c r="C80" s="90"/>
      <c r="D80" s="90"/>
      <c r="E80" s="90"/>
      <c r="F80" s="198"/>
      <c r="G80" s="90"/>
      <c r="H80" s="90"/>
    </row>
    <row r="81" spans="1:8" ht="15.75">
      <c r="A81" s="3"/>
      <c r="B81" s="3"/>
      <c r="C81" s="3"/>
      <c r="D81" s="3"/>
      <c r="E81" s="3"/>
      <c r="F81" s="57"/>
      <c r="G81" s="3"/>
      <c r="H81" s="3"/>
    </row>
    <row r="82" spans="1:8" ht="15.75">
      <c r="A82" s="3"/>
      <c r="B82" s="3"/>
      <c r="C82" s="3"/>
      <c r="D82" s="3"/>
      <c r="E82" s="3"/>
      <c r="F82" s="57"/>
      <c r="G82" s="3"/>
      <c r="H82" s="3"/>
    </row>
    <row r="83" spans="1:8" ht="15.75">
      <c r="A83" s="3"/>
      <c r="B83" s="3"/>
      <c r="C83" s="3"/>
      <c r="D83" s="3"/>
      <c r="E83" s="3"/>
      <c r="F83" s="57"/>
      <c r="G83" s="3"/>
      <c r="H83" s="3"/>
    </row>
    <row r="84" spans="1:8" ht="15.75">
      <c r="A84" s="3"/>
      <c r="B84" s="3"/>
      <c r="C84" s="3"/>
      <c r="D84" s="3"/>
      <c r="E84" s="3"/>
      <c r="F84" s="57"/>
      <c r="G84" s="3"/>
      <c r="H84" s="3"/>
    </row>
    <row r="85" spans="1:8" ht="15.75">
      <c r="A85" s="3"/>
      <c r="B85" s="3"/>
      <c r="C85" s="3"/>
      <c r="D85" s="3"/>
      <c r="E85" s="3"/>
      <c r="F85" s="57"/>
      <c r="G85" s="3"/>
      <c r="H85" s="3"/>
    </row>
    <row r="86" spans="1:8" ht="15.75">
      <c r="A86" s="3"/>
      <c r="B86" s="3"/>
      <c r="C86" s="3"/>
      <c r="D86" s="3"/>
      <c r="E86" s="3"/>
      <c r="F86" s="57"/>
      <c r="G86" s="3"/>
      <c r="H86" s="3"/>
    </row>
    <row r="87" spans="1:8" ht="15.75">
      <c r="A87" s="3"/>
      <c r="B87" s="3"/>
      <c r="C87" s="3"/>
      <c r="D87" s="3"/>
      <c r="E87" s="3"/>
      <c r="F87" s="57"/>
      <c r="G87" s="3"/>
      <c r="H87" s="3"/>
    </row>
    <row r="88" spans="1:8" ht="15.75">
      <c r="A88" s="3"/>
      <c r="B88" s="3"/>
      <c r="C88" s="3"/>
      <c r="D88" s="3"/>
      <c r="E88" s="3"/>
      <c r="F88" s="57"/>
      <c r="G88" s="3"/>
      <c r="H88" s="3"/>
    </row>
    <row r="89" spans="1:8" ht="15.75">
      <c r="A89" s="3"/>
      <c r="B89" s="3"/>
      <c r="C89" s="3"/>
      <c r="D89" s="3"/>
      <c r="E89" s="3"/>
      <c r="F89" s="3"/>
      <c r="G89" s="3"/>
      <c r="H89" s="3"/>
    </row>
    <row r="90" spans="1:8" ht="15.75">
      <c r="A90" s="3"/>
      <c r="B90" s="3"/>
      <c r="C90" s="3"/>
      <c r="D90" s="3"/>
      <c r="E90" s="3"/>
      <c r="F90" s="3"/>
      <c r="G90" s="3"/>
      <c r="H90" s="3"/>
    </row>
    <row r="91" spans="1:8" ht="15.75">
      <c r="A91" s="3"/>
      <c r="B91" s="3"/>
      <c r="C91" s="3"/>
      <c r="D91" s="3"/>
      <c r="E91" s="3"/>
      <c r="F91" s="3"/>
      <c r="G91" s="3"/>
      <c r="H91" s="3"/>
    </row>
    <row r="92" spans="1:8" ht="15.75">
      <c r="A92" s="3"/>
      <c r="B92" s="3"/>
      <c r="C92" s="3"/>
      <c r="D92" s="3"/>
      <c r="E92" s="3"/>
      <c r="F92" s="3"/>
      <c r="G92" s="3"/>
      <c r="H92" s="3"/>
    </row>
    <row r="93" spans="1:8" ht="15.75">
      <c r="A93" s="3"/>
      <c r="B93" s="3"/>
      <c r="C93" s="3"/>
      <c r="D93" s="3"/>
      <c r="E93" s="3"/>
      <c r="F93" s="3"/>
      <c r="G93" s="3"/>
      <c r="H93" s="3"/>
    </row>
    <row r="94" spans="1:8" ht="15.75">
      <c r="A94" s="3"/>
      <c r="B94" s="3"/>
      <c r="C94" s="3"/>
      <c r="D94" s="3"/>
      <c r="E94" s="3"/>
      <c r="F94" s="3"/>
      <c r="G94" s="3"/>
      <c r="H94" s="3"/>
    </row>
    <row r="95" spans="1:8" ht="15.75">
      <c r="A95" s="3"/>
      <c r="B95" s="3"/>
      <c r="C95" s="3"/>
      <c r="D95" s="3"/>
      <c r="E95" s="3"/>
      <c r="F95" s="3"/>
      <c r="G95" s="3"/>
      <c r="H95" s="3"/>
    </row>
    <row r="96" spans="1:8" ht="15.75">
      <c r="A96" s="3"/>
      <c r="B96" s="3"/>
      <c r="C96" s="3"/>
      <c r="D96" s="3"/>
      <c r="E96" s="3"/>
      <c r="F96" s="3"/>
      <c r="G96" s="3"/>
      <c r="H96" s="3"/>
    </row>
    <row r="97" spans="1:8" ht="15.75">
      <c r="A97" s="3"/>
      <c r="B97" s="3"/>
      <c r="C97" s="3"/>
      <c r="D97" s="3"/>
      <c r="E97" s="3"/>
      <c r="F97" s="3"/>
      <c r="G97" s="3"/>
      <c r="H97" s="3"/>
    </row>
    <row r="98" spans="1:8" ht="15.75">
      <c r="A98" s="3"/>
      <c r="B98" s="3"/>
      <c r="C98" s="3"/>
      <c r="D98" s="3"/>
      <c r="E98" s="3"/>
      <c r="F98" s="3"/>
      <c r="G98" s="3"/>
      <c r="H98" s="3"/>
    </row>
    <row r="99" spans="1:8" ht="15.75">
      <c r="A99" s="3"/>
      <c r="B99" s="3"/>
      <c r="C99" s="3"/>
      <c r="D99" s="3"/>
      <c r="E99" s="3"/>
      <c r="F99" s="3"/>
      <c r="G99" s="3"/>
      <c r="H99" s="3"/>
    </row>
    <row r="100" spans="1:8" ht="15.75" customHeight="1">
      <c r="A100" s="277" t="s">
        <v>220</v>
      </c>
      <c r="B100" s="277"/>
      <c r="C100" s="277"/>
      <c r="D100" s="277"/>
      <c r="E100" s="277"/>
      <c r="F100" s="277"/>
      <c r="G100" s="277"/>
      <c r="H100" s="277"/>
    </row>
    <row r="101" spans="1:8" ht="16.5" thickBot="1">
      <c r="A101" s="278"/>
      <c r="B101" s="278"/>
      <c r="C101" s="278"/>
      <c r="D101" s="278"/>
      <c r="E101" s="278"/>
      <c r="F101" s="278"/>
      <c r="G101" s="278"/>
      <c r="H101" s="278"/>
    </row>
  </sheetData>
  <sheetProtection/>
  <mergeCells count="20">
    <mergeCell ref="A2:H3"/>
    <mergeCell ref="A55:H55"/>
    <mergeCell ref="B12:D12"/>
    <mergeCell ref="F12:H12"/>
    <mergeCell ref="A8:H8"/>
    <mergeCell ref="A7:H7"/>
    <mergeCell ref="A100:H101"/>
    <mergeCell ref="A4:H4"/>
    <mergeCell ref="B60:D60"/>
    <mergeCell ref="F60:H60"/>
    <mergeCell ref="J59:L59"/>
    <mergeCell ref="J60:L60"/>
    <mergeCell ref="A56:H56"/>
    <mergeCell ref="A52:H53"/>
    <mergeCell ref="B59:D59"/>
    <mergeCell ref="F59:H59"/>
    <mergeCell ref="B11:D11"/>
    <mergeCell ref="F11:H11"/>
    <mergeCell ref="J11:L11"/>
    <mergeCell ref="J12:L12"/>
  </mergeCells>
  <printOptions/>
  <pageMargins left="0.8" right="0.26" top="0.43" bottom="0.43" header="0.3" footer="0.19"/>
  <pageSetup firstPageNumber="2" useFirstPageNumber="1" horizontalDpi="600" verticalDpi="600" orientation="portrait" paperSize="9" scale="95" r:id="rId3"/>
  <headerFooter alignWithMargins="0">
    <oddFooter>&amp;C&amp;P</oddFooter>
  </headerFooter>
  <legacyDrawing r:id="rId2"/>
  <oleObjects>
    <oleObject progId="Word.Picture.8" shapeId="826483" r:id="rId1"/>
  </oleObject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J52"/>
  <sheetViews>
    <sheetView zoomScaleSheetLayoutView="115" workbookViewId="0" topLeftCell="A10">
      <selection activeCell="I10" sqref="I1:J16384"/>
    </sheetView>
  </sheetViews>
  <sheetFormatPr defaultColWidth="9.00390625" defaultRowHeight="15.75"/>
  <cols>
    <col min="1" max="1" width="24.75390625" style="0" customWidth="1"/>
    <col min="2" max="2" width="8.625" style="0" customWidth="1"/>
    <col min="5" max="5" width="9.875" style="0" bestFit="1" customWidth="1"/>
    <col min="6" max="8" width="8.625" style="0" customWidth="1"/>
  </cols>
  <sheetData>
    <row r="1" spans="1:4" ht="19.5" customHeight="1">
      <c r="A1" s="6"/>
      <c r="B1" s="6"/>
      <c r="C1" s="6"/>
      <c r="D1" s="6"/>
    </row>
    <row r="2" spans="1:8" ht="15.75" customHeight="1">
      <c r="A2" s="269" t="s">
        <v>251</v>
      </c>
      <c r="B2" s="269"/>
      <c r="C2" s="269"/>
      <c r="D2" s="269"/>
      <c r="E2" s="269"/>
      <c r="F2" s="269"/>
      <c r="G2" s="269"/>
      <c r="H2" s="269"/>
    </row>
    <row r="3" spans="1:8" ht="15.75" customHeight="1">
      <c r="A3" s="269"/>
      <c r="B3" s="269"/>
      <c r="C3" s="269"/>
      <c r="D3" s="269"/>
      <c r="E3" s="269"/>
      <c r="F3" s="269"/>
      <c r="G3" s="269"/>
      <c r="H3" s="269"/>
    </row>
    <row r="4" spans="1:8" ht="20.25">
      <c r="A4" s="270" t="s">
        <v>43</v>
      </c>
      <c r="B4" s="270"/>
      <c r="C4" s="270"/>
      <c r="D4" s="270"/>
      <c r="E4" s="270"/>
      <c r="F4" s="270"/>
      <c r="G4" s="270"/>
      <c r="H4" s="270"/>
    </row>
    <row r="6" spans="1:8" ht="15.75">
      <c r="A6" s="286" t="s">
        <v>271</v>
      </c>
      <c r="B6" s="286"/>
      <c r="C6" s="286"/>
      <c r="D6" s="286"/>
      <c r="E6" s="286"/>
      <c r="F6" s="286"/>
      <c r="G6" s="286"/>
      <c r="H6" s="286"/>
    </row>
    <row r="7" spans="1:8" ht="15.75">
      <c r="A7" s="281" t="str">
        <f>'IS'!A8</f>
        <v>FOR THE YEAR ENDED ENDED 30 JUNE 2011 - UNAUDITED</v>
      </c>
      <c r="B7" s="281"/>
      <c r="C7" s="281"/>
      <c r="D7" s="281"/>
      <c r="E7" s="281"/>
      <c r="F7" s="281"/>
      <c r="G7" s="15"/>
      <c r="H7" s="15"/>
    </row>
    <row r="8" spans="1:8" ht="15.75">
      <c r="A8" s="14"/>
      <c r="B8" s="14"/>
      <c r="C8" s="14"/>
      <c r="D8" s="14"/>
      <c r="E8" s="14"/>
      <c r="F8" s="14"/>
      <c r="G8" s="15"/>
      <c r="H8" s="15"/>
    </row>
    <row r="9" spans="1:8" ht="15.75">
      <c r="A9" s="14"/>
      <c r="B9" s="14"/>
      <c r="C9" s="14"/>
      <c r="D9" s="14"/>
      <c r="E9" s="14"/>
      <c r="F9" s="14"/>
      <c r="G9" s="15"/>
      <c r="H9" s="15"/>
    </row>
    <row r="10" spans="1:8" ht="15.75">
      <c r="A10" s="14"/>
      <c r="B10" s="284" t="s">
        <v>260</v>
      </c>
      <c r="C10" s="285"/>
      <c r="D10" s="285"/>
      <c r="E10" s="285"/>
      <c r="F10" s="285"/>
      <c r="G10" s="15"/>
      <c r="H10" s="15"/>
    </row>
    <row r="11" spans="1:8" ht="15.75">
      <c r="A11" s="14"/>
      <c r="B11" s="15"/>
      <c r="C11" s="279" t="s">
        <v>225</v>
      </c>
      <c r="D11" s="280"/>
      <c r="E11" s="16" t="s">
        <v>47</v>
      </c>
      <c r="F11" s="20"/>
      <c r="G11" s="15"/>
      <c r="H11" s="15"/>
    </row>
    <row r="12" spans="1:8" s="24" customFormat="1" ht="15.75">
      <c r="A12" s="14"/>
      <c r="B12" s="14"/>
      <c r="C12" s="14"/>
      <c r="D12" s="100" t="s">
        <v>48</v>
      </c>
      <c r="E12" s="14"/>
      <c r="F12" s="14"/>
      <c r="G12" s="14"/>
      <c r="H12" s="14"/>
    </row>
    <row r="13" spans="1:8" s="24" customFormat="1" ht="15.75">
      <c r="A13" s="14"/>
      <c r="B13" s="100" t="s">
        <v>49</v>
      </c>
      <c r="C13" s="100" t="s">
        <v>49</v>
      </c>
      <c r="D13" s="100" t="s">
        <v>50</v>
      </c>
      <c r="E13" s="100" t="s">
        <v>51</v>
      </c>
      <c r="F13" s="100"/>
      <c r="G13" s="100" t="s">
        <v>52</v>
      </c>
      <c r="H13" s="100" t="s">
        <v>53</v>
      </c>
    </row>
    <row r="14" spans="1:8" s="24" customFormat="1" ht="15.75">
      <c r="A14" s="14"/>
      <c r="B14" s="100" t="s">
        <v>54</v>
      </c>
      <c r="C14" s="100" t="s">
        <v>55</v>
      </c>
      <c r="D14" s="100" t="s">
        <v>56</v>
      </c>
      <c r="E14" s="100" t="s">
        <v>57</v>
      </c>
      <c r="F14" s="100" t="s">
        <v>58</v>
      </c>
      <c r="G14" s="100" t="s">
        <v>175</v>
      </c>
      <c r="H14" s="100" t="s">
        <v>59</v>
      </c>
    </row>
    <row r="15" spans="1:8" s="24" customFormat="1" ht="15.75">
      <c r="A15" s="14"/>
      <c r="B15" s="100" t="s">
        <v>60</v>
      </c>
      <c r="C15" s="100" t="s">
        <v>60</v>
      </c>
      <c r="D15" s="100" t="s">
        <v>60</v>
      </c>
      <c r="E15" s="100" t="s">
        <v>60</v>
      </c>
      <c r="F15" s="100" t="s">
        <v>60</v>
      </c>
      <c r="G15" s="100" t="s">
        <v>60</v>
      </c>
      <c r="H15" s="100" t="s">
        <v>60</v>
      </c>
    </row>
    <row r="16" spans="1:8" ht="15.75">
      <c r="A16" s="59"/>
      <c r="B16" s="16"/>
      <c r="C16" s="16"/>
      <c r="D16" s="16"/>
      <c r="E16" s="16"/>
      <c r="F16" s="16"/>
      <c r="G16" s="16"/>
      <c r="H16" s="15"/>
    </row>
    <row r="17" spans="1:8" ht="15.75">
      <c r="A17" s="14"/>
      <c r="B17" s="17"/>
      <c r="C17" s="17"/>
      <c r="D17" s="17"/>
      <c r="E17" s="17"/>
      <c r="F17" s="17"/>
      <c r="G17" s="17"/>
      <c r="H17" s="17"/>
    </row>
    <row r="18" spans="1:8" ht="15.75">
      <c r="A18" s="14" t="s">
        <v>327</v>
      </c>
      <c r="B18" s="205">
        <f>B39</f>
        <v>136267</v>
      </c>
      <c r="C18" s="205">
        <f>C39</f>
        <v>2513</v>
      </c>
      <c r="D18" s="205">
        <v>-17745</v>
      </c>
      <c r="E18" s="206">
        <v>150513</v>
      </c>
      <c r="F18" s="206">
        <f>SUM(B18:E18)</f>
        <v>271548</v>
      </c>
      <c r="G18" s="206">
        <v>26381</v>
      </c>
      <c r="H18" s="206">
        <f>SUM(F18:G18)</f>
        <v>297929</v>
      </c>
    </row>
    <row r="19" spans="1:8" ht="15.75">
      <c r="A19" s="163" t="s">
        <v>284</v>
      </c>
      <c r="B19" s="207">
        <v>0</v>
      </c>
      <c r="C19" s="207">
        <v>0</v>
      </c>
      <c r="D19" s="207">
        <v>0</v>
      </c>
      <c r="E19" s="208">
        <f>-353</f>
        <v>-353</v>
      </c>
      <c r="F19" s="208">
        <f>SUM(B19:E19)</f>
        <v>-353</v>
      </c>
      <c r="G19" s="208">
        <v>0</v>
      </c>
      <c r="H19" s="208">
        <f>SUM(F19:G19)</f>
        <v>-353</v>
      </c>
    </row>
    <row r="20" spans="1:8" ht="15.75">
      <c r="A20" s="14" t="s">
        <v>268</v>
      </c>
      <c r="B20" s="205">
        <f>SUM(B18:B19)</f>
        <v>136267</v>
      </c>
      <c r="C20" s="205">
        <f aca="true" t="shared" si="0" ref="C20:H20">SUM(C18:C19)</f>
        <v>2513</v>
      </c>
      <c r="D20" s="205">
        <f t="shared" si="0"/>
        <v>-17745</v>
      </c>
      <c r="E20" s="205">
        <f t="shared" si="0"/>
        <v>150160</v>
      </c>
      <c r="F20" s="205">
        <f t="shared" si="0"/>
        <v>271195</v>
      </c>
      <c r="G20" s="205">
        <f t="shared" si="0"/>
        <v>26381</v>
      </c>
      <c r="H20" s="205">
        <f t="shared" si="0"/>
        <v>297576</v>
      </c>
    </row>
    <row r="21" spans="1:8" ht="15.75">
      <c r="A21" s="15"/>
      <c r="B21" s="205"/>
      <c r="C21" s="205"/>
      <c r="D21" s="206"/>
      <c r="E21" s="206"/>
      <c r="F21" s="206"/>
      <c r="G21" s="206"/>
      <c r="H21" s="206"/>
    </row>
    <row r="22" spans="1:9" ht="15.75">
      <c r="A22" s="15" t="s">
        <v>309</v>
      </c>
      <c r="B22" s="250"/>
      <c r="C22" s="250"/>
      <c r="D22" s="250"/>
      <c r="E22" s="250"/>
      <c r="F22" s="206"/>
      <c r="G22" s="250"/>
      <c r="H22" s="206"/>
      <c r="I22" s="209"/>
    </row>
    <row r="23" spans="1:10" ht="15.75">
      <c r="A23" s="15" t="s">
        <v>226</v>
      </c>
      <c r="B23" s="210">
        <v>0</v>
      </c>
      <c r="C23" s="210">
        <v>0</v>
      </c>
      <c r="D23" s="210">
        <v>-5894</v>
      </c>
      <c r="E23" s="210">
        <f>'IS'!F65</f>
        <v>35784</v>
      </c>
      <c r="F23" s="206">
        <f>SUM(B23:E23)</f>
        <v>29890</v>
      </c>
      <c r="G23" s="210">
        <f>'IS'!F66-3923</f>
        <v>4814</v>
      </c>
      <c r="H23" s="206">
        <f>SUM(F23:G23)</f>
        <v>34704</v>
      </c>
      <c r="I23" s="52"/>
      <c r="J23" s="209"/>
    </row>
    <row r="24" spans="1:9" ht="15.75">
      <c r="A24" s="15"/>
      <c r="B24" s="210"/>
      <c r="C24" s="210"/>
      <c r="D24" s="210"/>
      <c r="E24" s="210"/>
      <c r="F24" s="206"/>
      <c r="G24" s="210"/>
      <c r="H24" s="206"/>
      <c r="I24" s="52"/>
    </row>
    <row r="25" spans="1:9" ht="15.75">
      <c r="A25" s="15" t="s">
        <v>329</v>
      </c>
      <c r="B25" s="210">
        <v>0</v>
      </c>
      <c r="C25" s="210">
        <v>0</v>
      </c>
      <c r="D25" s="210">
        <v>0</v>
      </c>
      <c r="E25" s="210">
        <v>-8176</v>
      </c>
      <c r="F25" s="206">
        <f>SUM(B25:E25)</f>
        <v>-8176</v>
      </c>
      <c r="G25" s="210">
        <v>0</v>
      </c>
      <c r="H25" s="206">
        <f>SUM(F25:G25)</f>
        <v>-8176</v>
      </c>
      <c r="I25" s="52"/>
    </row>
    <row r="26" spans="1:8" ht="15.75">
      <c r="A26" s="15"/>
      <c r="B26" s="207"/>
      <c r="C26" s="207"/>
      <c r="D26" s="207"/>
      <c r="E26" s="207"/>
      <c r="F26" s="207"/>
      <c r="G26" s="207"/>
      <c r="H26" s="207"/>
    </row>
    <row r="27" spans="1:8" ht="16.5" thickBot="1">
      <c r="A27" s="14" t="s">
        <v>342</v>
      </c>
      <c r="B27" s="211">
        <f>SUM(B20:B26)</f>
        <v>136267</v>
      </c>
      <c r="C27" s="211">
        <f aca="true" t="shared" si="1" ref="C27:H27">SUM(C20:C26)</f>
        <v>2513</v>
      </c>
      <c r="D27" s="211">
        <f t="shared" si="1"/>
        <v>-23639</v>
      </c>
      <c r="E27" s="211">
        <f t="shared" si="1"/>
        <v>177768</v>
      </c>
      <c r="F27" s="211">
        <f t="shared" si="1"/>
        <v>292909</v>
      </c>
      <c r="G27" s="211">
        <f t="shared" si="1"/>
        <v>31195</v>
      </c>
      <c r="H27" s="211">
        <f t="shared" si="1"/>
        <v>324104</v>
      </c>
    </row>
    <row r="28" spans="1:8" ht="16.5" thickTop="1">
      <c r="A28" s="15"/>
      <c r="B28" s="205"/>
      <c r="C28" s="205"/>
      <c r="D28" s="205"/>
      <c r="E28" s="205"/>
      <c r="F28" s="205"/>
      <c r="G28" s="205"/>
      <c r="H28" s="205"/>
    </row>
    <row r="29" spans="1:8" ht="15.75">
      <c r="A29" s="15"/>
      <c r="B29" s="205"/>
      <c r="C29" s="205"/>
      <c r="D29" s="205"/>
      <c r="E29" s="205"/>
      <c r="F29" s="205"/>
      <c r="G29" s="205"/>
      <c r="H29" s="205"/>
    </row>
    <row r="30" spans="1:8" ht="15.75">
      <c r="A30" s="59"/>
      <c r="B30" s="205"/>
      <c r="C30" s="205"/>
      <c r="D30" s="205"/>
      <c r="E30" s="205"/>
      <c r="F30" s="205"/>
      <c r="G30" s="205"/>
      <c r="H30" s="205"/>
    </row>
    <row r="31" spans="1:8" ht="15.75">
      <c r="A31" s="19"/>
      <c r="B31" s="205"/>
      <c r="C31" s="205"/>
      <c r="D31" s="205"/>
      <c r="E31" s="205"/>
      <c r="F31" s="205"/>
      <c r="G31" s="205"/>
      <c r="H31" s="205"/>
    </row>
    <row r="32" spans="1:8" ht="15.75">
      <c r="A32" s="14" t="s">
        <v>328</v>
      </c>
      <c r="B32" s="205">
        <v>136267</v>
      </c>
      <c r="C32" s="205">
        <v>2513</v>
      </c>
      <c r="D32" s="205">
        <v>-11187</v>
      </c>
      <c r="E32" s="205">
        <v>140932</v>
      </c>
      <c r="F32" s="205">
        <f>SUM(B32:E32)</f>
        <v>268525</v>
      </c>
      <c r="G32" s="205">
        <v>30719</v>
      </c>
      <c r="H32" s="205">
        <f>SUM(F32:G32)</f>
        <v>299244</v>
      </c>
    </row>
    <row r="33" spans="1:8" ht="15.75">
      <c r="A33" s="14"/>
      <c r="B33" s="205"/>
      <c r="C33" s="205"/>
      <c r="D33" s="205"/>
      <c r="E33" s="205"/>
      <c r="F33" s="205"/>
      <c r="G33" s="205"/>
      <c r="H33" s="205"/>
    </row>
    <row r="34" spans="1:8" ht="15.75">
      <c r="A34" s="15" t="s">
        <v>309</v>
      </c>
      <c r="B34" s="250"/>
      <c r="C34" s="250"/>
      <c r="D34" s="250"/>
      <c r="E34" s="250"/>
      <c r="F34" s="250"/>
      <c r="G34" s="250"/>
      <c r="H34" s="250"/>
    </row>
    <row r="35" spans="1:9" ht="15.75">
      <c r="A35" s="15" t="s">
        <v>226</v>
      </c>
      <c r="B35" s="212">
        <v>0</v>
      </c>
      <c r="C35" s="212">
        <v>0</v>
      </c>
      <c r="D35" s="210">
        <v>-6557</v>
      </c>
      <c r="E35" s="210">
        <f>'IS'!H65</f>
        <v>13940</v>
      </c>
      <c r="F35" s="206">
        <f>SUM(B35:E35)</f>
        <v>7383</v>
      </c>
      <c r="G35" s="210">
        <f>'IS'!H72</f>
        <v>-4337</v>
      </c>
      <c r="H35" s="206">
        <f>SUM(F35:G35)</f>
        <v>3046</v>
      </c>
      <c r="I35" s="209"/>
    </row>
    <row r="36" spans="1:8" ht="15.75">
      <c r="A36" s="15"/>
      <c r="B36" s="212"/>
      <c r="C36" s="212"/>
      <c r="D36" s="210"/>
      <c r="E36" s="210"/>
      <c r="F36" s="206"/>
      <c r="G36" s="210"/>
      <c r="H36" s="206"/>
    </row>
    <row r="37" spans="1:8" ht="15.75">
      <c r="A37" s="15" t="s">
        <v>329</v>
      </c>
      <c r="B37" s="212">
        <v>0</v>
      </c>
      <c r="C37" s="212">
        <v>0</v>
      </c>
      <c r="D37" s="210">
        <v>0</v>
      </c>
      <c r="E37" s="210">
        <v>-4361</v>
      </c>
      <c r="F37" s="206">
        <f>SUM(B37:E37)</f>
        <v>-4361</v>
      </c>
      <c r="G37" s="210">
        <v>0</v>
      </c>
      <c r="H37" s="206">
        <f>SUM(F37:G37)</f>
        <v>-4361</v>
      </c>
    </row>
    <row r="38" spans="1:8" ht="15.75">
      <c r="A38" s="15"/>
      <c r="B38" s="205"/>
      <c r="C38" s="205"/>
      <c r="D38" s="205"/>
      <c r="E38" s="205"/>
      <c r="F38" s="205"/>
      <c r="G38" s="205"/>
      <c r="H38" s="205"/>
    </row>
    <row r="39" spans="1:8" ht="16.5" thickBot="1">
      <c r="A39" s="14" t="s">
        <v>339</v>
      </c>
      <c r="B39" s="213">
        <f aca="true" t="shared" si="2" ref="B39:H39">SUM(B32:B38)</f>
        <v>136267</v>
      </c>
      <c r="C39" s="213">
        <f t="shared" si="2"/>
        <v>2513</v>
      </c>
      <c r="D39" s="213">
        <f t="shared" si="2"/>
        <v>-17744</v>
      </c>
      <c r="E39" s="213">
        <f t="shared" si="2"/>
        <v>150511</v>
      </c>
      <c r="F39" s="213">
        <f t="shared" si="2"/>
        <v>271547</v>
      </c>
      <c r="G39" s="213">
        <f t="shared" si="2"/>
        <v>26382</v>
      </c>
      <c r="H39" s="213">
        <f t="shared" si="2"/>
        <v>297929</v>
      </c>
    </row>
    <row r="40" spans="1:8" ht="16.5" thickTop="1">
      <c r="A40" s="9"/>
      <c r="B40" s="18"/>
      <c r="C40" s="18"/>
      <c r="D40" s="18"/>
      <c r="E40" s="18"/>
      <c r="F40" s="18"/>
      <c r="G40" s="18"/>
      <c r="H40" s="18"/>
    </row>
    <row r="51" spans="1:8" ht="15.75" customHeight="1">
      <c r="A51" s="282" t="s">
        <v>227</v>
      </c>
      <c r="B51" s="282"/>
      <c r="C51" s="282"/>
      <c r="D51" s="282"/>
      <c r="E51" s="282"/>
      <c r="F51" s="282"/>
      <c r="G51" s="282"/>
      <c r="H51" s="282"/>
    </row>
    <row r="52" spans="1:8" ht="16.5" thickBot="1">
      <c r="A52" s="283"/>
      <c r="B52" s="283"/>
      <c r="C52" s="283"/>
      <c r="D52" s="283"/>
      <c r="E52" s="283"/>
      <c r="F52" s="283"/>
      <c r="G52" s="283"/>
      <c r="H52" s="283"/>
    </row>
  </sheetData>
  <sheetProtection/>
  <mergeCells count="7">
    <mergeCell ref="C11:D11"/>
    <mergeCell ref="A7:F7"/>
    <mergeCell ref="A51:H52"/>
    <mergeCell ref="A2:H3"/>
    <mergeCell ref="A4:H4"/>
    <mergeCell ref="B10:F10"/>
    <mergeCell ref="A6:H6"/>
  </mergeCells>
  <printOptions/>
  <pageMargins left="0.8" right="0.26" top="0.66" bottom="0.68" header="0.3" footer="0.32"/>
  <pageSetup firstPageNumber="4" useFirstPageNumber="1" fitToHeight="1" fitToWidth="1" horizontalDpi="600" verticalDpi="600" orientation="portrait" paperSize="9" scale="92" r:id="rId3"/>
  <headerFooter alignWithMargins="0">
    <oddFooter>&amp;C&amp;P</oddFooter>
  </headerFooter>
  <legacyDrawing r:id="rId2"/>
  <oleObjects>
    <oleObject progId="Word.Picture.8" shapeId="379602" r:id="rId1"/>
  </oleObjects>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5.75"/>
  <sheetData>
    <row r="1" spans="1:2" ht="15.75">
      <c r="A1" t="s">
        <v>0</v>
      </c>
      <c r="B1" t="s">
        <v>1</v>
      </c>
    </row>
    <row r="2" spans="1:2" ht="15.75">
      <c r="A2" t="s">
        <v>2</v>
      </c>
      <c r="B2" t="s">
        <v>3</v>
      </c>
    </row>
    <row r="3" spans="1:2" ht="15.75">
      <c r="A3" t="s">
        <v>4</v>
      </c>
      <c r="B3" t="s">
        <v>5</v>
      </c>
    </row>
    <row r="4" spans="1:2" ht="15.75">
      <c r="A4" t="s">
        <v>6</v>
      </c>
      <c r="B4" t="s">
        <v>7</v>
      </c>
    </row>
    <row r="5" spans="1:2" ht="15.75">
      <c r="A5" t="s">
        <v>8</v>
      </c>
      <c r="B5" t="s">
        <v>9</v>
      </c>
    </row>
    <row r="6" spans="1:2" ht="15.75">
      <c r="A6" t="s">
        <v>10</v>
      </c>
      <c r="B6" t="s">
        <v>11</v>
      </c>
    </row>
    <row r="7" spans="1:2" ht="15.75">
      <c r="A7" t="s">
        <v>12</v>
      </c>
      <c r="B7" t="s">
        <v>13</v>
      </c>
    </row>
    <row r="8" spans="1:2" ht="15.75">
      <c r="A8" t="s">
        <v>14</v>
      </c>
      <c r="B8"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pageSetUpPr fitToPage="1"/>
  </sheetPr>
  <dimension ref="A1:V60"/>
  <sheetViews>
    <sheetView zoomScale="130" zoomScaleNormal="130" zoomScaleSheetLayoutView="100" workbookViewId="0" topLeftCell="A37">
      <selection activeCell="B10" sqref="B10"/>
    </sheetView>
  </sheetViews>
  <sheetFormatPr defaultColWidth="9.00390625" defaultRowHeight="15.75"/>
  <cols>
    <col min="1" max="1" width="33.25390625" style="0" bestFit="1" customWidth="1"/>
    <col min="2" max="2" width="23.625" style="0" customWidth="1"/>
    <col min="3" max="3" width="12.50390625" style="42" customWidth="1"/>
    <col min="4" max="4" width="2.50390625" style="0" customWidth="1"/>
    <col min="5" max="5" width="12.50390625" style="0" customWidth="1"/>
    <col min="7" max="7" width="0" style="0" hidden="1" customWidth="1"/>
    <col min="8" max="8" width="11.125" style="0" hidden="1" customWidth="1"/>
    <col min="9" max="9" width="12.625" style="0" hidden="1" customWidth="1"/>
    <col min="10" max="10" width="13.75390625" style="0" hidden="1" customWidth="1"/>
    <col min="11" max="11" width="10.125" style="0" hidden="1" customWidth="1"/>
    <col min="12" max="12" width="7.25390625" style="0" hidden="1" customWidth="1"/>
    <col min="13" max="13" width="15.50390625" style="0" hidden="1" customWidth="1"/>
    <col min="14" max="14" width="6.375" style="0" hidden="1" customWidth="1"/>
    <col min="15" max="15" width="8.75390625" style="0" hidden="1" customWidth="1"/>
    <col min="16" max="16" width="10.125" style="0" hidden="1" customWidth="1"/>
    <col min="17" max="17" width="8.375" style="0" hidden="1" customWidth="1"/>
    <col min="18" max="18" width="6.375" style="0" hidden="1" customWidth="1"/>
    <col min="19" max="19" width="8.875" style="0" hidden="1" customWidth="1"/>
    <col min="20" max="20" width="6.875" style="0" hidden="1" customWidth="1"/>
    <col min="21" max="21" width="0" style="0" hidden="1" customWidth="1"/>
  </cols>
  <sheetData>
    <row r="1" spans="1:4" ht="19.5" customHeight="1">
      <c r="A1" s="6"/>
      <c r="B1" s="6"/>
      <c r="C1" s="55"/>
      <c r="D1" s="6"/>
    </row>
    <row r="2" spans="1:8" ht="15.75" customHeight="1">
      <c r="A2" s="269" t="s">
        <v>251</v>
      </c>
      <c r="B2" s="269"/>
      <c r="C2" s="269"/>
      <c r="D2" s="269"/>
      <c r="E2" s="269"/>
      <c r="F2" s="22"/>
      <c r="G2" s="22"/>
      <c r="H2" s="22"/>
    </row>
    <row r="3" spans="1:8" ht="15.75" customHeight="1">
      <c r="A3" s="269"/>
      <c r="B3" s="269"/>
      <c r="C3" s="269"/>
      <c r="D3" s="269"/>
      <c r="E3" s="269"/>
      <c r="F3" s="22"/>
      <c r="G3" s="22"/>
      <c r="H3" s="22"/>
    </row>
    <row r="4" spans="1:8" ht="20.25">
      <c r="A4" s="270" t="s">
        <v>43</v>
      </c>
      <c r="B4" s="270"/>
      <c r="C4" s="270"/>
      <c r="D4" s="270"/>
      <c r="E4" s="270"/>
      <c r="F4" s="8"/>
      <c r="G4" s="8"/>
      <c r="H4" s="8"/>
    </row>
    <row r="5" spans="4:6" ht="15.75">
      <c r="D5" s="15"/>
      <c r="E5" s="15"/>
      <c r="F5" s="1"/>
    </row>
    <row r="6" spans="1:6" ht="15.75">
      <c r="A6" s="281" t="s">
        <v>272</v>
      </c>
      <c r="B6" s="281"/>
      <c r="C6" s="281"/>
      <c r="D6" s="15"/>
      <c r="E6" s="15"/>
      <c r="F6" s="1"/>
    </row>
    <row r="7" spans="1:6" ht="15.75">
      <c r="A7" s="281" t="str">
        <f>'IS'!A8</f>
        <v>FOR THE YEAR ENDED ENDED 30 JUNE 2011 - UNAUDITED</v>
      </c>
      <c r="B7" s="281"/>
      <c r="C7" s="281"/>
      <c r="D7" s="281"/>
      <c r="E7" s="15"/>
      <c r="F7" s="1"/>
    </row>
    <row r="8" spans="1:6" s="24" customFormat="1" ht="15.75">
      <c r="A8" s="14"/>
      <c r="B8" s="14"/>
      <c r="C8" s="66"/>
      <c r="D8" s="80"/>
      <c r="E8" s="66"/>
      <c r="F8" s="101"/>
    </row>
    <row r="9" spans="1:10" s="24" customFormat="1" ht="15.75">
      <c r="A9" s="14"/>
      <c r="B9" s="14"/>
      <c r="C9" s="66" t="str">
        <f>'IS'!F13</f>
        <v>30.6.11</v>
      </c>
      <c r="D9" s="80"/>
      <c r="E9" s="66" t="str">
        <f>'IS'!H13</f>
        <v>30.6.10</v>
      </c>
      <c r="F9" s="101"/>
      <c r="H9" s="102"/>
      <c r="I9" s="102"/>
      <c r="J9" s="102"/>
    </row>
    <row r="10" spans="1:6" s="24" customFormat="1" ht="16.5" customHeight="1">
      <c r="A10" s="14"/>
      <c r="B10" s="14"/>
      <c r="C10" s="66" t="s">
        <v>18</v>
      </c>
      <c r="D10" s="5"/>
      <c r="E10" s="80" t="s">
        <v>18</v>
      </c>
      <c r="F10" s="101"/>
    </row>
    <row r="11" spans="1:13" ht="12.75" customHeight="1">
      <c r="A11" s="14" t="s">
        <v>62</v>
      </c>
      <c r="B11" s="15"/>
      <c r="C11" s="46"/>
      <c r="D11" s="15"/>
      <c r="E11" s="15"/>
      <c r="F11" s="1"/>
      <c r="M11" t="s">
        <v>182</v>
      </c>
    </row>
    <row r="12" spans="1:22" ht="15.75">
      <c r="A12" s="15" t="s">
        <v>63</v>
      </c>
      <c r="B12" s="15"/>
      <c r="C12" s="47">
        <f>'IS'!F32</f>
        <v>52374</v>
      </c>
      <c r="D12" s="31"/>
      <c r="E12" s="31">
        <f>'IS'!H32</f>
        <v>18946</v>
      </c>
      <c r="F12" s="1"/>
      <c r="J12" s="23" t="s">
        <v>180</v>
      </c>
      <c r="K12" s="23" t="s">
        <v>181</v>
      </c>
      <c r="L12" s="23" t="s">
        <v>194</v>
      </c>
      <c r="M12" s="23" t="s">
        <v>183</v>
      </c>
      <c r="N12" s="23" t="s">
        <v>184</v>
      </c>
      <c r="O12" s="23" t="s">
        <v>185</v>
      </c>
      <c r="P12" s="23" t="s">
        <v>186</v>
      </c>
      <c r="Q12" s="23" t="s">
        <v>187</v>
      </c>
      <c r="R12" s="23" t="s">
        <v>188</v>
      </c>
      <c r="S12" s="23" t="s">
        <v>177</v>
      </c>
      <c r="V12" s="23"/>
    </row>
    <row r="13" spans="1:6" ht="15.75">
      <c r="A13" s="15" t="s">
        <v>64</v>
      </c>
      <c r="B13" s="15"/>
      <c r="C13" s="47"/>
      <c r="D13" s="31"/>
      <c r="E13" s="31"/>
      <c r="F13" s="1"/>
    </row>
    <row r="14" spans="1:20" ht="15.75">
      <c r="A14" s="15" t="s">
        <v>65</v>
      </c>
      <c r="B14" s="15"/>
      <c r="C14" s="47">
        <v>16218</v>
      </c>
      <c r="D14" s="31"/>
      <c r="E14" s="31">
        <v>17939</v>
      </c>
      <c r="F14" s="1"/>
      <c r="J14" s="71">
        <v>105</v>
      </c>
      <c r="K14" s="71">
        <v>503</v>
      </c>
      <c r="L14" s="71">
        <v>16205</v>
      </c>
      <c r="M14" s="71">
        <v>-443</v>
      </c>
      <c r="N14" s="71">
        <v>-154</v>
      </c>
      <c r="O14" s="71"/>
      <c r="P14" s="71"/>
      <c r="Q14" s="71">
        <v>342</v>
      </c>
      <c r="R14" s="71"/>
      <c r="S14" s="71">
        <f>2049-755+87</f>
        <v>1381</v>
      </c>
      <c r="T14" s="75">
        <f>SUM(J14:S14)</f>
        <v>17939</v>
      </c>
    </row>
    <row r="15" spans="1:20" ht="15.75">
      <c r="A15" s="15" t="s">
        <v>66</v>
      </c>
      <c r="B15" s="15"/>
      <c r="C15" s="227">
        <v>3142</v>
      </c>
      <c r="D15" s="31"/>
      <c r="E15" s="36">
        <v>2131</v>
      </c>
      <c r="F15" s="1"/>
      <c r="J15" s="71"/>
      <c r="K15" s="71"/>
      <c r="L15" s="71"/>
      <c r="M15" s="71"/>
      <c r="N15" s="71"/>
      <c r="O15" s="71">
        <v>2896</v>
      </c>
      <c r="P15" s="71">
        <v>-507</v>
      </c>
      <c r="Q15" s="71"/>
      <c r="R15" s="71">
        <v>-258</v>
      </c>
      <c r="S15" s="71"/>
      <c r="T15" s="76">
        <f>SUM(J15:S15)</f>
        <v>2131</v>
      </c>
    </row>
    <row r="16" spans="1:20" ht="7.5" customHeight="1">
      <c r="A16" s="15"/>
      <c r="B16" s="15"/>
      <c r="C16" s="47"/>
      <c r="D16" s="31"/>
      <c r="E16" s="31"/>
      <c r="F16" s="1"/>
      <c r="J16" s="72"/>
      <c r="K16" s="72"/>
      <c r="L16" s="72"/>
      <c r="M16" s="72"/>
      <c r="N16" s="72"/>
      <c r="O16" s="72"/>
      <c r="P16" s="72"/>
      <c r="Q16" s="72"/>
      <c r="R16" s="72"/>
      <c r="S16" s="72"/>
      <c r="T16" s="72"/>
    </row>
    <row r="17" spans="1:20" ht="15.75">
      <c r="A17" s="15" t="s">
        <v>67</v>
      </c>
      <c r="B17" s="15"/>
      <c r="C17" s="47">
        <f>SUM(C12:C15)</f>
        <v>71734</v>
      </c>
      <c r="D17" s="31"/>
      <c r="E17" s="31">
        <f>SUM(E12:E15)</f>
        <v>39016</v>
      </c>
      <c r="F17" s="1"/>
      <c r="J17" s="77" t="s">
        <v>193</v>
      </c>
      <c r="K17" s="77" t="s">
        <v>193</v>
      </c>
      <c r="L17" s="77" t="s">
        <v>193</v>
      </c>
      <c r="M17" s="77" t="s">
        <v>193</v>
      </c>
      <c r="N17" s="77" t="s">
        <v>193</v>
      </c>
      <c r="O17" s="77" t="s">
        <v>193</v>
      </c>
      <c r="P17" s="77" t="s">
        <v>193</v>
      </c>
      <c r="Q17" s="77" t="s">
        <v>193</v>
      </c>
      <c r="R17" s="77" t="s">
        <v>193</v>
      </c>
      <c r="S17" s="72"/>
      <c r="T17" s="72"/>
    </row>
    <row r="18" spans="1:20" ht="7.5" customHeight="1">
      <c r="A18" s="15"/>
      <c r="B18" s="15"/>
      <c r="C18" s="47"/>
      <c r="D18" s="31"/>
      <c r="E18" s="31"/>
      <c r="F18" s="1"/>
      <c r="J18" s="72"/>
      <c r="K18" s="72"/>
      <c r="L18" s="72"/>
      <c r="M18" s="72"/>
      <c r="N18" s="72"/>
      <c r="O18" s="72"/>
      <c r="P18" s="72"/>
      <c r="Q18" s="72"/>
      <c r="R18" s="72"/>
      <c r="S18" s="72"/>
      <c r="T18" s="72"/>
    </row>
    <row r="19" spans="1:20" ht="15.75">
      <c r="A19" s="15" t="s">
        <v>68</v>
      </c>
      <c r="B19" s="15"/>
      <c r="C19" s="227">
        <f>-37342</f>
        <v>-37342</v>
      </c>
      <c r="D19" s="31"/>
      <c r="E19" s="186">
        <f>-32502</f>
        <v>-32502</v>
      </c>
      <c r="G19" s="1">
        <f>'BS'!E21+'BS'!E22-'BS'!C21-'BS'!C22+'BS'!C42-'BS'!E42</f>
        <v>-34319</v>
      </c>
      <c r="J19" s="72"/>
      <c r="K19" s="72"/>
      <c r="L19" s="72"/>
      <c r="M19" s="72"/>
      <c r="N19" s="72"/>
      <c r="O19" s="72"/>
      <c r="P19" s="72"/>
      <c r="Q19" s="72"/>
      <c r="R19" s="72"/>
      <c r="S19" s="72"/>
      <c r="T19" s="72"/>
    </row>
    <row r="20" spans="1:20" ht="7.5" customHeight="1">
      <c r="A20" s="15"/>
      <c r="B20" s="15"/>
      <c r="C20" s="47"/>
      <c r="D20" s="31"/>
      <c r="E20" s="31"/>
      <c r="F20" s="1"/>
      <c r="J20" s="72"/>
      <c r="K20" s="72"/>
      <c r="L20" s="72"/>
      <c r="M20" s="72"/>
      <c r="N20" s="72"/>
      <c r="O20" s="72"/>
      <c r="P20" s="72"/>
      <c r="Q20" s="72"/>
      <c r="R20" s="72"/>
      <c r="S20" s="72"/>
      <c r="T20" s="72"/>
    </row>
    <row r="21" spans="1:20" ht="15.75">
      <c r="A21" s="15" t="s">
        <v>171</v>
      </c>
      <c r="B21" s="15"/>
      <c r="C21" s="47">
        <f>SUM(C17:C19)</f>
        <v>34392</v>
      </c>
      <c r="D21" s="31"/>
      <c r="E21" s="31">
        <f>SUM(E17:E19)</f>
        <v>6514</v>
      </c>
      <c r="F21" s="1"/>
      <c r="J21" s="72" t="s">
        <v>192</v>
      </c>
      <c r="K21" s="72" t="s">
        <v>191</v>
      </c>
      <c r="L21" s="72" t="s">
        <v>190</v>
      </c>
      <c r="M21" s="72" t="s">
        <v>189</v>
      </c>
      <c r="N21" s="72"/>
      <c r="O21" s="72"/>
      <c r="P21" s="72" t="s">
        <v>177</v>
      </c>
      <c r="Q21" s="72"/>
      <c r="R21" s="72"/>
      <c r="S21" s="72"/>
      <c r="T21" s="72"/>
    </row>
    <row r="22" spans="1:20" ht="15.75">
      <c r="A22" s="15" t="s">
        <v>69</v>
      </c>
      <c r="B22" s="15"/>
      <c r="C22" s="47">
        <f>'IS'!F30</f>
        <v>-2228</v>
      </c>
      <c r="D22" s="31"/>
      <c r="E22" s="47">
        <f>-2896</f>
        <v>-2896</v>
      </c>
      <c r="F22" s="1"/>
      <c r="G22" s="68" t="s">
        <v>193</v>
      </c>
      <c r="J22" s="72"/>
      <c r="K22" s="72"/>
      <c r="L22" s="72"/>
      <c r="M22" s="72">
        <f>O22</f>
        <v>161</v>
      </c>
      <c r="N22" s="72"/>
      <c r="O22" s="72">
        <v>161</v>
      </c>
      <c r="P22" s="72" t="s">
        <v>178</v>
      </c>
      <c r="Q22" s="72"/>
      <c r="R22" s="72"/>
      <c r="S22" s="72"/>
      <c r="T22" s="72"/>
    </row>
    <row r="23" spans="1:20" ht="15.75">
      <c r="A23" s="15" t="s">
        <v>70</v>
      </c>
      <c r="B23" s="15"/>
      <c r="C23" s="48">
        <v>-8237</v>
      </c>
      <c r="D23" s="31"/>
      <c r="E23" s="35">
        <v>-8470</v>
      </c>
      <c r="F23" s="1"/>
      <c r="G23" s="68"/>
      <c r="J23" s="72"/>
      <c r="K23" s="72"/>
      <c r="L23" s="72"/>
      <c r="M23" s="72"/>
      <c r="N23" s="72"/>
      <c r="O23" s="72"/>
      <c r="P23" s="72"/>
      <c r="Q23" s="72"/>
      <c r="R23" s="72"/>
      <c r="S23" s="72"/>
      <c r="T23" s="72"/>
    </row>
    <row r="24" spans="1:20" ht="15.75">
      <c r="A24" s="15" t="s">
        <v>335</v>
      </c>
      <c r="B24" s="15"/>
      <c r="C24" s="48">
        <v>1315</v>
      </c>
      <c r="D24" s="31"/>
      <c r="E24" s="35">
        <v>1893</v>
      </c>
      <c r="F24" s="1"/>
      <c r="G24" s="68"/>
      <c r="J24" s="72"/>
      <c r="K24" s="72"/>
      <c r="L24" s="72"/>
      <c r="M24" s="72"/>
      <c r="N24" s="72"/>
      <c r="O24" s="72"/>
      <c r="P24" s="72"/>
      <c r="Q24" s="72"/>
      <c r="R24" s="72"/>
      <c r="S24" s="72"/>
      <c r="T24" s="72"/>
    </row>
    <row r="25" spans="1:20" ht="15.75">
      <c r="A25" s="15" t="s">
        <v>336</v>
      </c>
      <c r="C25" s="227">
        <v>-108</v>
      </c>
      <c r="E25" s="241">
        <v>0</v>
      </c>
      <c r="G25" s="68" t="s">
        <v>193</v>
      </c>
      <c r="J25" s="72">
        <v>-11</v>
      </c>
      <c r="K25" s="72">
        <v>-1170</v>
      </c>
      <c r="L25" s="72">
        <v>-897</v>
      </c>
      <c r="M25" s="72">
        <f>3964+65</f>
        <v>4029</v>
      </c>
      <c r="N25" s="72"/>
      <c r="O25" s="72">
        <v>1951</v>
      </c>
      <c r="P25" s="72" t="s">
        <v>179</v>
      </c>
      <c r="Q25" s="72"/>
      <c r="R25" s="72"/>
      <c r="S25" s="72"/>
      <c r="T25" s="72"/>
    </row>
    <row r="26" spans="1:20" ht="7.5" customHeight="1">
      <c r="A26" s="15"/>
      <c r="B26" s="15"/>
      <c r="C26" s="47"/>
      <c r="D26" s="31"/>
      <c r="E26" s="31"/>
      <c r="F26" s="1"/>
      <c r="J26" s="72"/>
      <c r="K26" s="72"/>
      <c r="L26" s="72"/>
      <c r="M26" s="72"/>
      <c r="N26" s="72"/>
      <c r="O26" s="72"/>
      <c r="P26" s="72"/>
      <c r="Q26" s="72"/>
      <c r="R26" s="72"/>
      <c r="S26" s="72"/>
      <c r="T26" s="72"/>
    </row>
    <row r="27" spans="1:20" ht="15.75">
      <c r="A27" s="15" t="s">
        <v>363</v>
      </c>
      <c r="B27" s="15"/>
      <c r="C27" s="47">
        <f>SUM(C21:C25)</f>
        <v>25134</v>
      </c>
      <c r="D27" s="31"/>
      <c r="E27" s="47">
        <f>SUM(E21:E25)</f>
        <v>-2959</v>
      </c>
      <c r="F27" s="1"/>
      <c r="J27" s="72">
        <f>SUM(J25:J25)</f>
        <v>-11</v>
      </c>
      <c r="K27" s="72">
        <f>SUM(K25:K25)</f>
        <v>-1170</v>
      </c>
      <c r="L27" s="72">
        <f>SUM(L25:L25)</f>
        <v>-897</v>
      </c>
      <c r="M27" s="72">
        <f>SUM(M22:M25)</f>
        <v>4190</v>
      </c>
      <c r="N27" s="72"/>
      <c r="O27" s="72">
        <f>S14</f>
        <v>1381</v>
      </c>
      <c r="P27" s="72"/>
      <c r="Q27" s="72"/>
      <c r="R27" s="72"/>
      <c r="S27" s="72"/>
      <c r="T27" s="72"/>
    </row>
    <row r="28" spans="1:20" ht="9" customHeight="1">
      <c r="A28" s="15"/>
      <c r="B28" s="15"/>
      <c r="C28" s="47"/>
      <c r="D28" s="31"/>
      <c r="E28" s="31"/>
      <c r="F28" s="1"/>
      <c r="J28" s="72"/>
      <c r="K28" s="72"/>
      <c r="L28" s="72"/>
      <c r="M28" s="72"/>
      <c r="N28" s="72"/>
      <c r="O28" s="72"/>
      <c r="P28" s="72"/>
      <c r="Q28" s="72"/>
      <c r="R28" s="72"/>
      <c r="S28" s="72"/>
      <c r="T28" s="72"/>
    </row>
    <row r="29" spans="1:20" ht="12.75" customHeight="1">
      <c r="A29" s="14" t="s">
        <v>71</v>
      </c>
      <c r="B29" s="15"/>
      <c r="C29" s="48"/>
      <c r="D29" s="31"/>
      <c r="E29" s="35"/>
      <c r="F29" s="1"/>
      <c r="J29" s="77" t="s">
        <v>193</v>
      </c>
      <c r="K29" s="77" t="s">
        <v>193</v>
      </c>
      <c r="L29" s="77" t="s">
        <v>193</v>
      </c>
      <c r="M29" s="77" t="s">
        <v>193</v>
      </c>
      <c r="N29" s="72"/>
      <c r="O29" s="72"/>
      <c r="P29" s="72"/>
      <c r="Q29" s="72"/>
      <c r="R29" s="72"/>
      <c r="S29" s="72"/>
      <c r="T29" s="72"/>
    </row>
    <row r="30" spans="1:20" ht="15.75">
      <c r="A30" s="15" t="s">
        <v>72</v>
      </c>
      <c r="B30" s="15"/>
      <c r="C30" s="228">
        <v>201</v>
      </c>
      <c r="D30" s="35"/>
      <c r="E30" s="37">
        <v>458</v>
      </c>
      <c r="F30" s="1"/>
      <c r="J30" s="72"/>
      <c r="K30" s="72"/>
      <c r="L30" s="72"/>
      <c r="M30" s="72"/>
      <c r="N30" s="72"/>
      <c r="O30" s="72"/>
      <c r="P30" s="72"/>
      <c r="Q30" s="72"/>
      <c r="R30" s="72"/>
      <c r="S30" s="72"/>
      <c r="T30" s="72"/>
    </row>
    <row r="31" spans="1:20" ht="15.75">
      <c r="A31" s="289" t="s">
        <v>337</v>
      </c>
      <c r="B31" s="290"/>
      <c r="C31" s="229">
        <v>0</v>
      </c>
      <c r="D31" s="35"/>
      <c r="E31" s="242">
        <v>1093</v>
      </c>
      <c r="F31" s="1"/>
      <c r="J31" s="72"/>
      <c r="K31" s="72"/>
      <c r="L31" s="72"/>
      <c r="M31" s="72"/>
      <c r="N31" s="72"/>
      <c r="O31" s="72"/>
      <c r="P31" s="72"/>
      <c r="Q31" s="72"/>
      <c r="R31" s="72"/>
      <c r="S31" s="72"/>
      <c r="T31" s="72"/>
    </row>
    <row r="32" spans="1:7" ht="15.75">
      <c r="A32" s="289" t="s">
        <v>73</v>
      </c>
      <c r="B32" s="290"/>
      <c r="C32" s="229">
        <v>29</v>
      </c>
      <c r="D32" s="35"/>
      <c r="E32" s="187">
        <v>156</v>
      </c>
      <c r="F32" s="1"/>
      <c r="G32" s="68" t="s">
        <v>193</v>
      </c>
    </row>
    <row r="33" spans="1:7" ht="15.75">
      <c r="A33" s="15" t="s">
        <v>74</v>
      </c>
      <c r="B33" s="15"/>
      <c r="C33" s="229">
        <v>-14157</v>
      </c>
      <c r="D33" s="35"/>
      <c r="E33" s="187">
        <f>-9546</f>
        <v>-9546</v>
      </c>
      <c r="F33" s="1"/>
      <c r="G33" s="68" t="s">
        <v>193</v>
      </c>
    </row>
    <row r="34" spans="1:7" ht="15.75">
      <c r="A34" s="15" t="s">
        <v>164</v>
      </c>
      <c r="B34" s="32"/>
      <c r="C34" s="230">
        <v>0</v>
      </c>
      <c r="D34" s="35"/>
      <c r="E34" s="188">
        <v>258</v>
      </c>
      <c r="F34" s="1"/>
      <c r="G34" s="68" t="s">
        <v>193</v>
      </c>
    </row>
    <row r="35" spans="1:6" ht="15.75">
      <c r="A35" s="15" t="s">
        <v>75</v>
      </c>
      <c r="B35" s="15"/>
      <c r="C35" s="47">
        <f>SUM(C30:C34)</f>
        <v>-13927</v>
      </c>
      <c r="D35" s="31"/>
      <c r="E35" s="31">
        <f>SUM(E30:E34)</f>
        <v>-7581</v>
      </c>
      <c r="F35" s="1"/>
    </row>
    <row r="36" spans="1:6" ht="9" customHeight="1">
      <c r="A36" s="15"/>
      <c r="B36" s="15"/>
      <c r="C36" s="47"/>
      <c r="D36" s="31"/>
      <c r="E36" s="31"/>
      <c r="F36" s="1"/>
    </row>
    <row r="37" spans="1:6" ht="12.75" customHeight="1">
      <c r="A37" s="14" t="s">
        <v>76</v>
      </c>
      <c r="B37" s="15"/>
      <c r="C37" s="48"/>
      <c r="D37" s="31"/>
      <c r="E37" s="35"/>
      <c r="F37" s="1"/>
    </row>
    <row r="38" spans="1:6" ht="12.75" customHeight="1">
      <c r="A38" s="15" t="s">
        <v>364</v>
      </c>
      <c r="B38" s="15"/>
      <c r="C38" s="228">
        <v>-5451</v>
      </c>
      <c r="D38" s="31"/>
      <c r="E38" s="37">
        <v>-1635</v>
      </c>
      <c r="F38" s="1"/>
    </row>
    <row r="39" spans="1:7" ht="15.75">
      <c r="A39" s="15" t="s">
        <v>35</v>
      </c>
      <c r="B39" s="32"/>
      <c r="C39" s="230">
        <v>-2214</v>
      </c>
      <c r="D39" s="35"/>
      <c r="E39" s="38">
        <v>15277</v>
      </c>
      <c r="F39" s="1"/>
      <c r="G39" s="68" t="s">
        <v>193</v>
      </c>
    </row>
    <row r="40" spans="1:6" ht="15.75">
      <c r="A40" s="15" t="s">
        <v>330</v>
      </c>
      <c r="B40" s="15"/>
      <c r="C40" s="47">
        <f>SUM(C38:C39)</f>
        <v>-7665</v>
      </c>
      <c r="D40" s="31"/>
      <c r="E40" s="47">
        <f>SUM(E38:E39)</f>
        <v>13642</v>
      </c>
      <c r="F40" s="1"/>
    </row>
    <row r="41" spans="1:6" ht="11.25" customHeight="1">
      <c r="A41" s="15"/>
      <c r="B41" s="15"/>
      <c r="C41" s="47"/>
      <c r="D41" s="31"/>
      <c r="E41" s="31"/>
      <c r="F41" s="1"/>
    </row>
    <row r="42" spans="1:6" ht="15.75">
      <c r="A42" s="15" t="s">
        <v>77</v>
      </c>
      <c r="B42" s="15"/>
      <c r="C42" s="227">
        <v>4954</v>
      </c>
      <c r="D42" s="31"/>
      <c r="E42" s="36">
        <v>1403</v>
      </c>
      <c r="F42" s="1"/>
    </row>
    <row r="43" spans="1:6" ht="6.75" customHeight="1">
      <c r="A43" s="15"/>
      <c r="B43" s="15"/>
      <c r="C43" s="47"/>
      <c r="D43" s="31"/>
      <c r="E43" s="31"/>
      <c r="F43" s="1"/>
    </row>
    <row r="44" spans="1:6" ht="15.75">
      <c r="A44" s="20" t="s">
        <v>300</v>
      </c>
      <c r="B44" s="20"/>
      <c r="C44" s="47">
        <f>C40+C35+C27+C42</f>
        <v>8496</v>
      </c>
      <c r="D44" s="31"/>
      <c r="E44" s="47">
        <f>E40+E35+E27+E42</f>
        <v>4505</v>
      </c>
      <c r="F44" s="1"/>
    </row>
    <row r="45" spans="1:6" ht="6.75" customHeight="1">
      <c r="A45" s="15"/>
      <c r="B45" s="15"/>
      <c r="C45" s="47"/>
      <c r="D45" s="31"/>
      <c r="E45" s="31"/>
      <c r="F45" s="1"/>
    </row>
    <row r="46" spans="1:6" ht="15.75">
      <c r="A46" s="14" t="s">
        <v>169</v>
      </c>
      <c r="B46" s="15"/>
      <c r="C46" s="47">
        <v>-379</v>
      </c>
      <c r="D46" s="31"/>
      <c r="E46" s="185">
        <v>-132</v>
      </c>
      <c r="F46" s="1"/>
    </row>
    <row r="47" spans="1:6" ht="6.75" customHeight="1">
      <c r="A47" s="15"/>
      <c r="B47" s="15"/>
      <c r="C47" s="47"/>
      <c r="D47" s="31"/>
      <c r="E47" s="31"/>
      <c r="F47" s="1"/>
    </row>
    <row r="48" spans="1:11" ht="15.75">
      <c r="A48" s="14" t="s">
        <v>78</v>
      </c>
      <c r="B48" s="15"/>
      <c r="C48" s="47">
        <v>14836</v>
      </c>
      <c r="D48" s="31"/>
      <c r="E48" s="31">
        <v>10463</v>
      </c>
      <c r="F48" s="1"/>
      <c r="J48" t="s">
        <v>197</v>
      </c>
      <c r="K48" t="s">
        <v>198</v>
      </c>
    </row>
    <row r="49" spans="1:11" ht="6.75" customHeight="1">
      <c r="A49" s="15"/>
      <c r="B49" s="15"/>
      <c r="C49" s="227"/>
      <c r="D49" s="31"/>
      <c r="E49" s="36"/>
      <c r="F49" s="1"/>
      <c r="J49" s="72"/>
      <c r="K49" s="72"/>
    </row>
    <row r="50" spans="1:11" ht="16.5" thickBot="1">
      <c r="A50" s="14" t="s">
        <v>79</v>
      </c>
      <c r="B50" s="15"/>
      <c r="C50" s="231">
        <f>SUM(C44:C48)</f>
        <v>22953</v>
      </c>
      <c r="D50" s="31"/>
      <c r="E50" s="39">
        <f>SUM(E44:E48)</f>
        <v>14836</v>
      </c>
      <c r="F50" s="1"/>
      <c r="H50" t="s">
        <v>196</v>
      </c>
      <c r="J50" s="72">
        <v>4689611980</v>
      </c>
      <c r="K50" s="72">
        <v>928452</v>
      </c>
    </row>
    <row r="51" spans="1:11" ht="16.5" thickTop="1">
      <c r="A51" s="15"/>
      <c r="B51" s="15"/>
      <c r="C51" s="46"/>
      <c r="D51" s="15"/>
      <c r="E51" s="21"/>
      <c r="F51" s="1"/>
      <c r="J51" s="72"/>
      <c r="K51" s="72"/>
    </row>
    <row r="52" spans="1:11" ht="12.75" customHeight="1">
      <c r="A52" s="33" t="s">
        <v>165</v>
      </c>
      <c r="B52" s="15"/>
      <c r="C52" s="46"/>
      <c r="D52" s="15"/>
      <c r="F52" s="1"/>
      <c r="H52" t="s">
        <v>199</v>
      </c>
      <c r="J52" s="72">
        <v>5887</v>
      </c>
      <c r="K52" s="72">
        <f>J50/J52</f>
        <v>796604.718872091</v>
      </c>
    </row>
    <row r="53" spans="1:11" ht="12.75" customHeight="1">
      <c r="A53" s="34" t="s">
        <v>273</v>
      </c>
      <c r="B53" s="15"/>
      <c r="C53" s="48">
        <v>23707</v>
      </c>
      <c r="D53" s="31"/>
      <c r="E53" s="48">
        <v>14887</v>
      </c>
      <c r="F53" s="1"/>
      <c r="J53" s="72"/>
      <c r="K53" s="72"/>
    </row>
    <row r="54" spans="1:11" ht="12.75" customHeight="1">
      <c r="A54" s="34" t="s">
        <v>166</v>
      </c>
      <c r="B54" s="15"/>
      <c r="C54" s="47">
        <v>-754</v>
      </c>
      <c r="D54" s="31"/>
      <c r="E54" s="35">
        <v>-51</v>
      </c>
      <c r="G54" s="41">
        <f>C54-E53</f>
        <v>-15641</v>
      </c>
      <c r="J54" s="72"/>
      <c r="K54" s="72">
        <f>K52-K50</f>
        <v>-131847.28112790897</v>
      </c>
    </row>
    <row r="55" spans="1:22" ht="16.5" thickBot="1">
      <c r="A55" s="15"/>
      <c r="B55" s="15"/>
      <c r="C55" s="49">
        <f>SUM(C53:C54)</f>
        <v>22953</v>
      </c>
      <c r="D55" s="31"/>
      <c r="E55" s="49">
        <f>SUM(E53:E54)</f>
        <v>14836</v>
      </c>
      <c r="F55" s="41">
        <f>C55-C50</f>
        <v>0</v>
      </c>
      <c r="G55" s="28"/>
      <c r="V55" s="28">
        <f>E50-E55</f>
        <v>0</v>
      </c>
    </row>
    <row r="56" spans="1:7" ht="16.5" thickTop="1">
      <c r="A56" s="15"/>
      <c r="B56" s="15"/>
      <c r="C56" s="48"/>
      <c r="D56" s="31"/>
      <c r="E56" s="48"/>
      <c r="F56" s="41"/>
      <c r="G56" s="28"/>
    </row>
    <row r="57" spans="1:7" ht="6" customHeight="1">
      <c r="A57" s="15"/>
      <c r="B57" s="15"/>
      <c r="C57" s="48"/>
      <c r="D57" s="31"/>
      <c r="E57" s="48"/>
      <c r="F57" s="41"/>
      <c r="G57" s="28"/>
    </row>
    <row r="58" spans="1:7" ht="15.75">
      <c r="A58" s="15"/>
      <c r="B58" s="15"/>
      <c r="C58" s="48"/>
      <c r="D58" s="31"/>
      <c r="E58" s="48"/>
      <c r="F58" s="41"/>
      <c r="G58" s="28"/>
    </row>
    <row r="59" spans="1:6" ht="15" customHeight="1">
      <c r="A59" s="287" t="s">
        <v>301</v>
      </c>
      <c r="B59" s="287"/>
      <c r="C59" s="287"/>
      <c r="D59" s="287"/>
      <c r="E59" s="287"/>
      <c r="F59" s="1"/>
    </row>
    <row r="60" spans="1:6" ht="20.25" customHeight="1" thickBot="1">
      <c r="A60" s="288"/>
      <c r="B60" s="288"/>
      <c r="C60" s="288"/>
      <c r="D60" s="288"/>
      <c r="E60" s="288"/>
      <c r="F60" s="1"/>
    </row>
  </sheetData>
  <sheetProtection/>
  <mergeCells count="7">
    <mergeCell ref="A2:E3"/>
    <mergeCell ref="A4:E4"/>
    <mergeCell ref="A59:E60"/>
    <mergeCell ref="A6:C6"/>
    <mergeCell ref="A7:D7"/>
    <mergeCell ref="A32:B32"/>
    <mergeCell ref="A31:B31"/>
  </mergeCells>
  <printOptions/>
  <pageMargins left="0.7" right="0.26" top="0.4" bottom="0.45" header="0.3" footer="0.19"/>
  <pageSetup firstPageNumber="5" useFirstPageNumber="1" fitToHeight="1" fitToWidth="1" horizontalDpi="600" verticalDpi="600" orientation="portrait" paperSize="9" scale="95" r:id="rId3"/>
  <headerFooter alignWithMargins="0">
    <oddFooter>&amp;C&amp;P</oddFooter>
  </headerFooter>
  <legacyDrawing r:id="rId2"/>
  <oleObjects>
    <oleObject progId="Word.Picture.8" shapeId="380619" r:id="rId1"/>
  </oleObjects>
</worksheet>
</file>

<file path=xl/worksheets/sheet6.xml><?xml version="1.0" encoding="utf-8"?>
<worksheet xmlns="http://schemas.openxmlformats.org/spreadsheetml/2006/main" xmlns:r="http://schemas.openxmlformats.org/officeDocument/2006/relationships">
  <sheetPr>
    <tabColor rgb="FF00B0F0"/>
  </sheetPr>
  <dimension ref="A1:T329"/>
  <sheetViews>
    <sheetView view="pageBreakPreview" zoomScale="115" zoomScaleNormal="115" zoomScaleSheetLayoutView="115" workbookViewId="0" topLeftCell="A1">
      <selection activeCell="B231" sqref="B231"/>
    </sheetView>
  </sheetViews>
  <sheetFormatPr defaultColWidth="9.00390625" defaultRowHeight="15.75"/>
  <cols>
    <col min="1" max="1" width="4.375" style="24" customWidth="1"/>
    <col min="3" max="3" width="12.875" style="0" customWidth="1"/>
    <col min="4" max="4" width="10.125" style="0" customWidth="1"/>
    <col min="5" max="5" width="10.00390625" style="0" customWidth="1"/>
    <col min="6" max="7" width="9.625" style="0" customWidth="1"/>
    <col min="8" max="8" width="11.125" style="0" customWidth="1"/>
    <col min="9" max="9" width="12.00390625" style="0" customWidth="1"/>
    <col min="10" max="10" width="9.00390625" style="0" hidden="1" customWidth="1"/>
    <col min="11" max="11" width="8.00390625" style="0" hidden="1" customWidth="1"/>
    <col min="12" max="12" width="9.00390625" style="0" hidden="1" customWidth="1"/>
    <col min="13" max="13" width="10.25390625" style="0" hidden="1" customWidth="1"/>
    <col min="14" max="14" width="19.875" style="0" customWidth="1"/>
    <col min="15" max="18" width="11.875" style="0" hidden="1" customWidth="1"/>
    <col min="19" max="19" width="15.375" style="0" hidden="1" customWidth="1"/>
    <col min="20" max="20" width="0.12890625" style="0" customWidth="1"/>
  </cols>
  <sheetData>
    <row r="1" ht="15.75">
      <c r="A1"/>
    </row>
    <row r="2" spans="1:9" ht="25.5">
      <c r="A2" s="267" t="s">
        <v>61</v>
      </c>
      <c r="B2" s="267"/>
      <c r="C2" s="267"/>
      <c r="D2" s="267"/>
      <c r="E2" s="267"/>
      <c r="F2" s="267"/>
      <c r="G2" s="267"/>
      <c r="H2" s="267"/>
      <c r="I2" s="267"/>
    </row>
    <row r="3" spans="1:9" ht="18.75">
      <c r="A3" s="268" t="s">
        <v>80</v>
      </c>
      <c r="B3" s="268"/>
      <c r="C3" s="268"/>
      <c r="D3" s="268"/>
      <c r="E3" s="268"/>
      <c r="F3" s="268"/>
      <c r="G3" s="268"/>
      <c r="H3" s="268"/>
      <c r="I3" s="268"/>
    </row>
    <row r="4" ht="6.75" customHeight="1">
      <c r="A4"/>
    </row>
    <row r="5" ht="15.75">
      <c r="A5"/>
    </row>
    <row r="6" spans="1:9" ht="16.5" thickBot="1">
      <c r="A6" s="107" t="s">
        <v>235</v>
      </c>
      <c r="B6" s="107"/>
      <c r="C6" s="107"/>
      <c r="D6" s="107"/>
      <c r="E6" s="107"/>
      <c r="F6" s="107"/>
      <c r="G6" s="25"/>
      <c r="H6" s="25"/>
      <c r="I6" s="25"/>
    </row>
    <row r="7" spans="1:9" ht="15.75">
      <c r="A7" s="6"/>
      <c r="B7" s="6"/>
      <c r="C7" s="6"/>
      <c r="D7" s="6"/>
      <c r="E7" s="6"/>
      <c r="F7" s="6"/>
      <c r="G7" s="6"/>
      <c r="H7" s="6"/>
      <c r="I7" s="6"/>
    </row>
    <row r="8" spans="1:9" ht="15.75">
      <c r="A8" s="5" t="s">
        <v>81</v>
      </c>
      <c r="B8" s="233" t="s">
        <v>82</v>
      </c>
      <c r="C8" s="11"/>
      <c r="D8" s="11"/>
      <c r="E8" s="11"/>
      <c r="F8" s="11"/>
      <c r="G8" s="11"/>
      <c r="H8" s="11"/>
      <c r="I8" s="11"/>
    </row>
    <row r="9" spans="1:9" ht="9.75" customHeight="1">
      <c r="A9" s="5"/>
      <c r="B9" s="233"/>
      <c r="C9" s="11"/>
      <c r="D9" s="11"/>
      <c r="E9" s="11"/>
      <c r="F9" s="11"/>
      <c r="G9" s="11"/>
      <c r="H9" s="11"/>
      <c r="I9" s="11"/>
    </row>
    <row r="10" spans="1:9" ht="57" customHeight="1">
      <c r="A10" s="5"/>
      <c r="B10" s="251" t="s">
        <v>228</v>
      </c>
      <c r="C10" s="251"/>
      <c r="D10" s="251"/>
      <c r="E10" s="251"/>
      <c r="F10" s="251"/>
      <c r="G10" s="251"/>
      <c r="H10" s="251"/>
      <c r="I10" s="251"/>
    </row>
    <row r="11" spans="1:9" ht="9.75" customHeight="1">
      <c r="A11" s="5"/>
      <c r="B11" s="103"/>
      <c r="C11" s="103"/>
      <c r="D11" s="103"/>
      <c r="E11" s="103"/>
      <c r="F11" s="103"/>
      <c r="G11" s="103"/>
      <c r="H11" s="103"/>
      <c r="I11" s="103"/>
    </row>
    <row r="12" spans="1:9" ht="48.75" customHeight="1">
      <c r="A12" s="5"/>
      <c r="B12" s="251" t="s">
        <v>234</v>
      </c>
      <c r="C12" s="251"/>
      <c r="D12" s="251"/>
      <c r="E12" s="251"/>
      <c r="F12" s="251"/>
      <c r="G12" s="251"/>
      <c r="H12" s="251"/>
      <c r="I12" s="251"/>
    </row>
    <row r="13" spans="1:9" ht="11.25" customHeight="1">
      <c r="A13" s="5"/>
      <c r="B13" s="103"/>
      <c r="C13" s="103"/>
      <c r="D13" s="103"/>
      <c r="E13" s="103"/>
      <c r="F13" s="103"/>
      <c r="G13" s="103"/>
      <c r="H13" s="103"/>
      <c r="I13" s="103"/>
    </row>
    <row r="14" spans="1:9" ht="15.75">
      <c r="A14" s="88"/>
      <c r="B14" s="87" t="s">
        <v>229</v>
      </c>
      <c r="C14" s="3"/>
      <c r="D14" s="3"/>
      <c r="E14" s="3"/>
      <c r="F14" s="3"/>
      <c r="G14" s="3"/>
      <c r="H14" s="3"/>
      <c r="I14" s="105" t="s">
        <v>230</v>
      </c>
    </row>
    <row r="15" spans="1:9" ht="15.75">
      <c r="A15" s="88"/>
      <c r="B15" s="88" t="s">
        <v>303</v>
      </c>
      <c r="C15" s="3"/>
      <c r="D15" s="3"/>
      <c r="E15" s="3"/>
      <c r="F15" s="3"/>
      <c r="G15" s="3"/>
      <c r="H15" s="3"/>
      <c r="I15" s="104" t="s">
        <v>232</v>
      </c>
    </row>
    <row r="16" spans="1:9" ht="15.75">
      <c r="A16" s="88"/>
      <c r="B16" s="88" t="s">
        <v>231</v>
      </c>
      <c r="C16" s="3"/>
      <c r="D16" s="3"/>
      <c r="E16" s="3"/>
      <c r="F16" s="3"/>
      <c r="G16" s="3"/>
      <c r="H16" s="3"/>
      <c r="I16" s="104" t="s">
        <v>232</v>
      </c>
    </row>
    <row r="17" spans="1:9" ht="15.75">
      <c r="A17" s="88"/>
      <c r="B17" s="88" t="s">
        <v>302</v>
      </c>
      <c r="C17" s="3"/>
      <c r="D17" s="3"/>
      <c r="E17" s="3"/>
      <c r="F17" s="3"/>
      <c r="G17" s="3"/>
      <c r="H17" s="3"/>
      <c r="I17" s="104" t="s">
        <v>232</v>
      </c>
    </row>
    <row r="18" spans="1:9" ht="15.75">
      <c r="A18" s="88"/>
      <c r="B18" s="88" t="s">
        <v>304</v>
      </c>
      <c r="C18" s="3"/>
      <c r="D18" s="3"/>
      <c r="E18" s="3"/>
      <c r="F18" s="3"/>
      <c r="G18" s="3"/>
      <c r="H18" s="3"/>
      <c r="I18" s="104" t="s">
        <v>232</v>
      </c>
    </row>
    <row r="19" spans="1:9" ht="15.75">
      <c r="A19" s="88"/>
      <c r="B19" s="88" t="s">
        <v>233</v>
      </c>
      <c r="C19" s="3"/>
      <c r="D19" s="3"/>
      <c r="E19" s="3"/>
      <c r="F19" s="3"/>
      <c r="G19" s="3"/>
      <c r="H19" s="3"/>
      <c r="I19" s="104" t="s">
        <v>232</v>
      </c>
    </row>
    <row r="20" spans="1:9" ht="15.75">
      <c r="A20" s="88"/>
      <c r="B20" s="88" t="s">
        <v>310</v>
      </c>
      <c r="C20" s="3"/>
      <c r="D20" s="3"/>
      <c r="E20" s="3"/>
      <c r="F20" s="3"/>
      <c r="G20" s="3"/>
      <c r="H20" s="3"/>
      <c r="I20" s="104" t="s">
        <v>305</v>
      </c>
    </row>
    <row r="21" spans="1:9" ht="15.75">
      <c r="A21" s="88"/>
      <c r="B21" s="88" t="s">
        <v>311</v>
      </c>
      <c r="C21" s="3"/>
      <c r="D21" s="3"/>
      <c r="E21" s="3"/>
      <c r="F21" s="3"/>
      <c r="G21" s="3"/>
      <c r="H21" s="3"/>
      <c r="I21" s="104" t="s">
        <v>305</v>
      </c>
    </row>
    <row r="22" spans="1:9" ht="15.75">
      <c r="A22" s="88"/>
      <c r="B22" s="88" t="s">
        <v>312</v>
      </c>
      <c r="C22" s="3"/>
      <c r="D22" s="3"/>
      <c r="E22" s="3"/>
      <c r="F22" s="3"/>
      <c r="G22" s="3"/>
      <c r="H22" s="3"/>
      <c r="I22" s="104" t="s">
        <v>305</v>
      </c>
    </row>
    <row r="23" spans="1:9" ht="15.75">
      <c r="A23" s="88"/>
      <c r="B23" s="88"/>
      <c r="C23" s="3"/>
      <c r="D23" s="3"/>
      <c r="E23" s="3"/>
      <c r="F23" s="88"/>
      <c r="G23" s="3"/>
      <c r="H23" s="3"/>
      <c r="I23" s="3"/>
    </row>
    <row r="24" spans="1:9" ht="32.25" customHeight="1">
      <c r="A24" s="88"/>
      <c r="B24" s="293" t="s">
        <v>244</v>
      </c>
      <c r="C24" s="293"/>
      <c r="D24" s="293"/>
      <c r="E24" s="293"/>
      <c r="F24" s="293"/>
      <c r="G24" s="293"/>
      <c r="H24" s="293"/>
      <c r="I24" s="293"/>
    </row>
    <row r="25" spans="1:9" ht="15.75">
      <c r="A25" s="88"/>
      <c r="B25" s="106"/>
      <c r="C25" s="106"/>
      <c r="D25" s="106"/>
      <c r="E25" s="106"/>
      <c r="F25" s="106"/>
      <c r="G25" s="106"/>
      <c r="H25" s="106"/>
      <c r="I25" s="106"/>
    </row>
    <row r="26" spans="1:9" ht="30.75" customHeight="1">
      <c r="A26" s="5"/>
      <c r="B26" s="251" t="s">
        <v>245</v>
      </c>
      <c r="C26" s="251"/>
      <c r="D26" s="251"/>
      <c r="E26" s="251"/>
      <c r="F26" s="251"/>
      <c r="G26" s="251"/>
      <c r="H26" s="251"/>
      <c r="I26" s="251"/>
    </row>
    <row r="27" spans="1:9" ht="15.75">
      <c r="A27" s="5"/>
      <c r="B27" s="237"/>
      <c r="C27" s="237"/>
      <c r="D27" s="237"/>
      <c r="E27" s="237"/>
      <c r="F27" s="237"/>
      <c r="G27" s="237"/>
      <c r="H27" s="237"/>
      <c r="I27" s="237"/>
    </row>
    <row r="28" spans="1:9" ht="15.75">
      <c r="A28" s="5"/>
      <c r="B28" s="87" t="s">
        <v>307</v>
      </c>
      <c r="C28" s="237"/>
      <c r="D28" s="237"/>
      <c r="E28" s="237"/>
      <c r="F28" s="237"/>
      <c r="G28" s="237"/>
      <c r="H28" s="237"/>
      <c r="I28" s="237"/>
    </row>
    <row r="29" spans="1:9" ht="74.25" customHeight="1">
      <c r="A29" s="88"/>
      <c r="B29" s="293" t="s">
        <v>306</v>
      </c>
      <c r="C29" s="293"/>
      <c r="D29" s="293"/>
      <c r="E29" s="293"/>
      <c r="F29" s="293"/>
      <c r="G29" s="293"/>
      <c r="H29" s="293"/>
      <c r="I29" s="293"/>
    </row>
    <row r="30" spans="1:9" ht="15.75">
      <c r="A30" s="88"/>
      <c r="B30" s="88"/>
      <c r="C30" s="3"/>
      <c r="D30" s="3"/>
      <c r="E30" s="3"/>
      <c r="F30" s="88"/>
      <c r="G30" s="3"/>
      <c r="H30" s="3"/>
      <c r="I30" s="3"/>
    </row>
    <row r="31" spans="1:9" ht="15.75">
      <c r="A31" s="88"/>
      <c r="B31" s="87" t="s">
        <v>236</v>
      </c>
      <c r="C31" s="3"/>
      <c r="D31" s="3"/>
      <c r="E31" s="3"/>
      <c r="F31" s="88"/>
      <c r="G31" s="3"/>
      <c r="H31" s="3"/>
      <c r="I31" s="3"/>
    </row>
    <row r="32" spans="1:9" ht="60.75" customHeight="1">
      <c r="A32" s="88"/>
      <c r="B32" s="293" t="s">
        <v>237</v>
      </c>
      <c r="C32" s="293"/>
      <c r="D32" s="293"/>
      <c r="E32" s="293"/>
      <c r="F32" s="293"/>
      <c r="G32" s="293"/>
      <c r="H32" s="293"/>
      <c r="I32" s="293"/>
    </row>
    <row r="33" spans="1:9" ht="10.5" customHeight="1">
      <c r="A33" s="5"/>
      <c r="B33" s="233"/>
      <c r="C33" s="115"/>
      <c r="D33" s="116"/>
      <c r="E33" s="116"/>
      <c r="F33" s="116"/>
      <c r="G33" s="116"/>
      <c r="H33" s="116"/>
      <c r="I33" s="116"/>
    </row>
    <row r="34" spans="1:9" ht="15.75">
      <c r="A34" s="88"/>
      <c r="B34" s="108" t="s">
        <v>246</v>
      </c>
      <c r="C34" s="57"/>
      <c r="D34" s="57"/>
      <c r="E34" s="57"/>
      <c r="F34" s="57"/>
      <c r="G34" s="3"/>
      <c r="H34" s="3"/>
      <c r="I34" s="3"/>
    </row>
    <row r="35" spans="1:9" ht="78.75" customHeight="1">
      <c r="A35" s="88"/>
      <c r="B35" s="256" t="s">
        <v>274</v>
      </c>
      <c r="C35" s="256"/>
      <c r="D35" s="256"/>
      <c r="E35" s="256"/>
      <c r="F35" s="256"/>
      <c r="G35" s="256"/>
      <c r="H35" s="256"/>
      <c r="I35" s="256"/>
    </row>
    <row r="36" spans="1:9" ht="15.75">
      <c r="A36" s="114"/>
      <c r="B36" s="114"/>
      <c r="C36" s="114"/>
      <c r="D36" s="114"/>
      <c r="E36" s="114"/>
      <c r="F36" s="114"/>
      <c r="G36" s="114"/>
      <c r="H36" s="114"/>
      <c r="I36" s="114"/>
    </row>
    <row r="37" spans="1:9" ht="15.75">
      <c r="A37" s="5" t="s">
        <v>81</v>
      </c>
      <c r="B37" s="233" t="s">
        <v>238</v>
      </c>
      <c r="C37" s="115"/>
      <c r="D37" s="116"/>
      <c r="E37" s="116"/>
      <c r="F37" s="116"/>
      <c r="G37" s="116"/>
      <c r="H37" s="116"/>
      <c r="I37" s="116"/>
    </row>
    <row r="38" spans="1:9" ht="15.75">
      <c r="A38" s="88"/>
      <c r="B38" s="109"/>
      <c r="C38" s="57"/>
      <c r="D38" s="57"/>
      <c r="E38" s="57"/>
      <c r="F38" s="57"/>
      <c r="G38" s="3"/>
      <c r="H38" s="3"/>
      <c r="I38" s="3"/>
    </row>
    <row r="39" spans="1:9" ht="15.75">
      <c r="A39" s="88"/>
      <c r="B39" s="109" t="s">
        <v>247</v>
      </c>
      <c r="C39" s="57"/>
      <c r="D39" s="57"/>
      <c r="E39" s="57"/>
      <c r="F39" s="57"/>
      <c r="G39" s="3"/>
      <c r="H39" s="3"/>
      <c r="I39" s="3"/>
    </row>
    <row r="40" spans="1:9" ht="15.75">
      <c r="A40" s="88"/>
      <c r="B40" s="109"/>
      <c r="C40" s="57"/>
      <c r="D40" s="57"/>
      <c r="E40" s="109"/>
      <c r="F40" s="57"/>
      <c r="G40" s="3"/>
      <c r="H40" s="3"/>
      <c r="I40" s="3"/>
    </row>
    <row r="41" spans="1:9" ht="15.75">
      <c r="A41" s="88"/>
      <c r="B41" s="109"/>
      <c r="C41" s="57"/>
      <c r="D41" s="3"/>
      <c r="E41" s="110" t="s">
        <v>264</v>
      </c>
      <c r="G41" s="80" t="s">
        <v>266</v>
      </c>
      <c r="H41" s="3"/>
      <c r="I41" s="110"/>
    </row>
    <row r="42" spans="1:9" ht="15.75">
      <c r="A42" s="88"/>
      <c r="B42" s="109"/>
      <c r="C42" s="57"/>
      <c r="D42" s="3"/>
      <c r="E42" s="110" t="s">
        <v>265</v>
      </c>
      <c r="G42" s="80" t="s">
        <v>267</v>
      </c>
      <c r="H42" s="3"/>
      <c r="I42" s="110" t="s">
        <v>268</v>
      </c>
    </row>
    <row r="43" spans="1:9" ht="16.5" thickBot="1">
      <c r="A43" s="88"/>
      <c r="B43" s="109"/>
      <c r="C43" s="109"/>
      <c r="D43" s="3"/>
      <c r="E43" s="111" t="s">
        <v>18</v>
      </c>
      <c r="G43" s="111" t="s">
        <v>18</v>
      </c>
      <c r="H43" s="3"/>
      <c r="I43" s="111" t="s">
        <v>18</v>
      </c>
    </row>
    <row r="44" spans="1:9" ht="15.75">
      <c r="A44" s="88"/>
      <c r="B44" s="109"/>
      <c r="C44" s="57"/>
      <c r="D44" s="3"/>
      <c r="E44" s="57"/>
      <c r="G44" s="3"/>
      <c r="H44" s="3"/>
      <c r="I44" s="57"/>
    </row>
    <row r="45" spans="1:9" ht="15.75">
      <c r="A45" s="88"/>
      <c r="B45" s="109" t="s">
        <v>21</v>
      </c>
      <c r="C45" s="109"/>
      <c r="D45" s="3"/>
      <c r="E45" s="29">
        <v>176550</v>
      </c>
      <c r="G45" s="71">
        <v>23250</v>
      </c>
      <c r="H45" s="3"/>
      <c r="I45" s="29">
        <f>176550+23250</f>
        <v>199800</v>
      </c>
    </row>
    <row r="46" spans="1:9" ht="16.5" thickBot="1">
      <c r="A46" s="88"/>
      <c r="B46" s="109" t="s">
        <v>23</v>
      </c>
      <c r="C46" s="109"/>
      <c r="D46" s="3"/>
      <c r="E46" s="112">
        <v>23250</v>
      </c>
      <c r="F46" s="154"/>
      <c r="G46" s="153">
        <v>-23250</v>
      </c>
      <c r="H46" s="155"/>
      <c r="I46" s="112">
        <v>0</v>
      </c>
    </row>
    <row r="47" spans="1:9" ht="16.5" thickTop="1">
      <c r="A47" s="88"/>
      <c r="B47" s="109"/>
      <c r="C47" s="57"/>
      <c r="D47" s="57"/>
      <c r="E47" s="57"/>
      <c r="F47" s="57"/>
      <c r="G47" s="3"/>
      <c r="H47" s="3"/>
      <c r="I47" s="3"/>
    </row>
    <row r="48" spans="1:9" ht="15.75">
      <c r="A48" s="88"/>
      <c r="B48" s="87" t="s">
        <v>248</v>
      </c>
      <c r="C48" s="3"/>
      <c r="D48" s="3"/>
      <c r="E48" s="3"/>
      <c r="F48" s="88"/>
      <c r="G48" s="3"/>
      <c r="H48" s="3"/>
      <c r="I48" s="3"/>
    </row>
    <row r="49" spans="1:9" ht="61.5" customHeight="1">
      <c r="A49" s="88"/>
      <c r="B49" s="293" t="s">
        <v>239</v>
      </c>
      <c r="C49" s="293"/>
      <c r="D49" s="293"/>
      <c r="E49" s="293"/>
      <c r="F49" s="293"/>
      <c r="G49" s="293"/>
      <c r="H49" s="293"/>
      <c r="I49" s="293"/>
    </row>
    <row r="50" spans="1:9" ht="13.5" customHeight="1">
      <c r="A50" s="88"/>
      <c r="B50" s="88"/>
      <c r="C50" s="3"/>
      <c r="D50" s="3"/>
      <c r="E50" s="3"/>
      <c r="F50" s="88"/>
      <c r="G50" s="3"/>
      <c r="H50" s="3"/>
      <c r="I50" s="3"/>
    </row>
    <row r="51" spans="1:9" ht="15.75">
      <c r="A51" s="117"/>
      <c r="B51" s="265" t="s">
        <v>275</v>
      </c>
      <c r="C51" s="265"/>
      <c r="D51" s="265"/>
      <c r="E51" s="265"/>
      <c r="F51" s="265"/>
      <c r="G51" s="265"/>
      <c r="H51" s="265"/>
      <c r="I51" s="265"/>
    </row>
    <row r="52" spans="1:9" ht="13.5" customHeight="1">
      <c r="A52" s="117"/>
      <c r="B52" s="115"/>
      <c r="C52" s="115"/>
      <c r="D52" s="115"/>
      <c r="E52" s="115"/>
      <c r="F52" s="115"/>
      <c r="G52" s="115"/>
      <c r="H52" s="115"/>
      <c r="I52" s="115"/>
    </row>
    <row r="53" spans="1:9" ht="15.75">
      <c r="A53" s="117"/>
      <c r="B53" s="118" t="s">
        <v>240</v>
      </c>
      <c r="C53" s="115"/>
      <c r="D53" s="115"/>
      <c r="E53" s="115"/>
      <c r="F53" s="115"/>
      <c r="G53" s="115"/>
      <c r="H53" s="115"/>
      <c r="I53" s="115"/>
    </row>
    <row r="54" spans="1:9" ht="15.75">
      <c r="A54" s="117"/>
      <c r="B54" s="113" t="s">
        <v>241</v>
      </c>
      <c r="C54" s="115"/>
      <c r="D54" s="115"/>
      <c r="E54" s="115"/>
      <c r="F54" s="115"/>
      <c r="G54" s="115"/>
      <c r="H54" s="115"/>
      <c r="I54" s="115"/>
    </row>
    <row r="55" spans="1:9" ht="15.75">
      <c r="A55" s="117"/>
      <c r="B55" s="265" t="s">
        <v>276</v>
      </c>
      <c r="C55" s="265"/>
      <c r="D55" s="265"/>
      <c r="E55" s="265"/>
      <c r="F55" s="265"/>
      <c r="G55" s="265"/>
      <c r="H55" s="265"/>
      <c r="I55" s="265"/>
    </row>
    <row r="56" spans="1:9" ht="15.75">
      <c r="A56" s="117"/>
      <c r="B56" s="234"/>
      <c r="C56" s="234"/>
      <c r="D56" s="234"/>
      <c r="E56" s="234"/>
      <c r="F56" s="234"/>
      <c r="G56" s="234"/>
      <c r="H56" s="234"/>
      <c r="I56" s="234"/>
    </row>
    <row r="57" spans="1:9" ht="31.5" customHeight="1">
      <c r="A57" s="117"/>
      <c r="B57" s="265" t="s">
        <v>308</v>
      </c>
      <c r="C57" s="265"/>
      <c r="D57" s="265"/>
      <c r="E57" s="265"/>
      <c r="F57" s="265"/>
      <c r="G57" s="265"/>
      <c r="H57" s="265"/>
      <c r="I57" s="265"/>
    </row>
    <row r="58" spans="1:9" ht="15.75">
      <c r="A58" s="117"/>
      <c r="B58" s="234"/>
      <c r="C58" s="234"/>
      <c r="D58" s="234"/>
      <c r="E58" s="234"/>
      <c r="F58" s="234"/>
      <c r="G58" s="234"/>
      <c r="H58" s="234"/>
      <c r="I58" s="234"/>
    </row>
    <row r="59" spans="1:9" ht="15.75">
      <c r="A59" s="117"/>
      <c r="B59" s="113" t="s">
        <v>277</v>
      </c>
      <c r="C59" s="234"/>
      <c r="D59" s="234"/>
      <c r="E59" s="234"/>
      <c r="F59" s="234"/>
      <c r="G59" s="234"/>
      <c r="H59" s="234"/>
      <c r="I59" s="234"/>
    </row>
    <row r="60" spans="1:9" ht="75.75" customHeight="1">
      <c r="A60" s="117"/>
      <c r="B60" s="255" t="s">
        <v>331</v>
      </c>
      <c r="C60" s="255"/>
      <c r="D60" s="255"/>
      <c r="E60" s="255"/>
      <c r="F60" s="255"/>
      <c r="G60" s="255"/>
      <c r="H60" s="255"/>
      <c r="I60" s="255"/>
    </row>
    <row r="61" spans="1:9" ht="15.75">
      <c r="A61" s="117"/>
      <c r="B61" s="115"/>
      <c r="C61" s="115"/>
      <c r="D61" s="116"/>
      <c r="E61" s="116"/>
      <c r="F61" s="116"/>
      <c r="G61" s="116"/>
      <c r="H61" s="116"/>
      <c r="I61" s="116"/>
    </row>
    <row r="62" spans="1:9" ht="15.75">
      <c r="A62" s="117"/>
      <c r="B62" s="115" t="s">
        <v>242</v>
      </c>
      <c r="C62" s="115"/>
      <c r="D62" s="116"/>
      <c r="E62" s="116"/>
      <c r="F62" s="116"/>
      <c r="G62" s="116"/>
      <c r="H62" s="116"/>
      <c r="I62" s="116"/>
    </row>
    <row r="63" spans="1:9" ht="15.75">
      <c r="A63" s="117"/>
      <c r="B63" s="115"/>
      <c r="C63" s="115"/>
      <c r="D63" s="116"/>
      <c r="E63" s="116"/>
      <c r="F63" s="116"/>
      <c r="G63" s="116"/>
      <c r="H63" s="116"/>
      <c r="I63" s="116"/>
    </row>
    <row r="64" spans="1:9" ht="15.75">
      <c r="A64" s="117"/>
      <c r="B64" s="118" t="s">
        <v>243</v>
      </c>
      <c r="C64" s="115"/>
      <c r="D64" s="116"/>
      <c r="E64" s="116"/>
      <c r="F64" s="116"/>
      <c r="G64" s="116"/>
      <c r="H64" s="116"/>
      <c r="I64" s="116"/>
    </row>
    <row r="65" spans="1:9" ht="51.75" customHeight="1">
      <c r="A65" s="117"/>
      <c r="B65" s="255" t="s">
        <v>332</v>
      </c>
      <c r="C65" s="255"/>
      <c r="D65" s="255"/>
      <c r="E65" s="255"/>
      <c r="F65" s="255"/>
      <c r="G65" s="255"/>
      <c r="H65" s="255"/>
      <c r="I65" s="255"/>
    </row>
    <row r="66" spans="1:9" ht="15.75">
      <c r="A66" s="40"/>
      <c r="B66" s="83"/>
      <c r="C66" s="83"/>
      <c r="D66" s="82"/>
      <c r="E66" s="82"/>
      <c r="F66" s="82"/>
      <c r="G66" s="82"/>
      <c r="H66" s="82"/>
      <c r="I66" s="82"/>
    </row>
    <row r="67" spans="1:9" ht="15.75">
      <c r="A67" s="40"/>
      <c r="B67" s="83"/>
      <c r="C67" s="83"/>
      <c r="D67" s="82"/>
      <c r="E67" s="82"/>
      <c r="F67" s="82"/>
      <c r="G67" s="82"/>
      <c r="H67" s="82"/>
      <c r="I67" s="82"/>
    </row>
    <row r="68" spans="1:9" ht="15.75">
      <c r="A68" s="40"/>
      <c r="B68" s="83"/>
      <c r="C68" s="83"/>
      <c r="D68" s="82"/>
      <c r="E68" s="82"/>
      <c r="F68" s="82"/>
      <c r="G68" s="82"/>
      <c r="H68" s="82"/>
      <c r="I68" s="82"/>
    </row>
    <row r="69" spans="1:9" ht="15.75">
      <c r="A69" s="40"/>
      <c r="B69" s="83"/>
      <c r="C69" s="83"/>
      <c r="D69" s="82"/>
      <c r="E69" s="82"/>
      <c r="F69" s="82"/>
      <c r="G69" s="82"/>
      <c r="H69" s="82"/>
      <c r="I69" s="82"/>
    </row>
    <row r="70" spans="1:9" ht="15.75">
      <c r="A70" s="40"/>
      <c r="B70" s="83"/>
      <c r="C70" s="83"/>
      <c r="D70" s="82"/>
      <c r="E70" s="82"/>
      <c r="F70" s="82"/>
      <c r="G70" s="82"/>
      <c r="H70" s="82"/>
      <c r="I70" s="82"/>
    </row>
    <row r="71" spans="1:9" ht="15.75">
      <c r="A71" s="40"/>
      <c r="B71" s="83"/>
      <c r="C71" s="83"/>
      <c r="D71" s="82"/>
      <c r="E71" s="82"/>
      <c r="F71" s="82"/>
      <c r="G71" s="82"/>
      <c r="H71" s="82"/>
      <c r="I71" s="82"/>
    </row>
    <row r="72" spans="1:9" ht="15.75">
      <c r="A72" s="40"/>
      <c r="B72" s="83"/>
      <c r="C72" s="83"/>
      <c r="D72" s="82"/>
      <c r="E72" s="82"/>
      <c r="F72" s="82"/>
      <c r="G72" s="82"/>
      <c r="H72" s="82"/>
      <c r="I72" s="82"/>
    </row>
    <row r="73" spans="1:9" ht="15.75">
      <c r="A73" s="40"/>
      <c r="B73" s="83"/>
      <c r="C73" s="83"/>
      <c r="D73" s="82"/>
      <c r="E73" s="82"/>
      <c r="F73" s="82"/>
      <c r="G73" s="82"/>
      <c r="H73" s="82"/>
      <c r="I73" s="82"/>
    </row>
    <row r="74" spans="1:9" ht="15.75">
      <c r="A74" s="40"/>
      <c r="B74" s="83"/>
      <c r="C74" s="83"/>
      <c r="D74" s="82"/>
      <c r="E74" s="82"/>
      <c r="F74" s="82"/>
      <c r="G74" s="82"/>
      <c r="H74" s="82"/>
      <c r="I74" s="82"/>
    </row>
    <row r="75" spans="1:9" ht="15.75">
      <c r="A75" s="5" t="s">
        <v>81</v>
      </c>
      <c r="B75" s="233" t="s">
        <v>238</v>
      </c>
      <c r="C75" s="83"/>
      <c r="D75" s="82"/>
      <c r="E75" s="82"/>
      <c r="F75" s="82"/>
      <c r="G75" s="82"/>
      <c r="H75" s="82"/>
      <c r="I75" s="82"/>
    </row>
    <row r="76" spans="1:9" ht="8.25" customHeight="1">
      <c r="A76" s="5"/>
      <c r="B76" s="87"/>
      <c r="C76" s="83"/>
      <c r="D76" s="82"/>
      <c r="E76" s="82"/>
      <c r="F76" s="82"/>
      <c r="G76" s="82"/>
      <c r="H76" s="82"/>
      <c r="I76" s="82"/>
    </row>
    <row r="77" spans="1:9" ht="15.75">
      <c r="A77" s="5"/>
      <c r="B77" s="87" t="s">
        <v>263</v>
      </c>
      <c r="C77" s="83"/>
      <c r="D77" s="82"/>
      <c r="E77" s="82"/>
      <c r="F77" s="82"/>
      <c r="G77" s="82"/>
      <c r="H77" s="82"/>
      <c r="I77" s="82"/>
    </row>
    <row r="78" spans="1:9" ht="8.25" customHeight="1">
      <c r="A78" s="5"/>
      <c r="B78" s="87"/>
      <c r="C78" s="83"/>
      <c r="D78" s="82"/>
      <c r="E78" s="82"/>
      <c r="F78" s="82"/>
      <c r="G78" s="82"/>
      <c r="H78" s="82"/>
      <c r="I78" s="82"/>
    </row>
    <row r="79" spans="1:9" ht="15.75">
      <c r="A79" s="40"/>
      <c r="B79" s="118" t="s">
        <v>262</v>
      </c>
      <c r="C79" s="83"/>
      <c r="D79" s="82"/>
      <c r="E79" s="82"/>
      <c r="F79" s="82"/>
      <c r="G79" s="82"/>
      <c r="H79" s="82"/>
      <c r="I79" s="82"/>
    </row>
    <row r="80" spans="1:9" ht="47.25" customHeight="1">
      <c r="A80" s="40"/>
      <c r="B80" s="265" t="s">
        <v>270</v>
      </c>
      <c r="C80" s="266"/>
      <c r="D80" s="266"/>
      <c r="E80" s="266"/>
      <c r="F80" s="266"/>
      <c r="G80" s="266"/>
      <c r="H80" s="266"/>
      <c r="I80" s="266"/>
    </row>
    <row r="81" spans="1:9" ht="8.25" customHeight="1">
      <c r="A81" s="5"/>
      <c r="B81" s="87"/>
      <c r="C81" s="83"/>
      <c r="D81" s="82"/>
      <c r="E81" s="82"/>
      <c r="F81" s="82"/>
      <c r="G81" s="82"/>
      <c r="H81" s="82"/>
      <c r="I81" s="82"/>
    </row>
    <row r="82" spans="1:9" ht="15.75">
      <c r="A82" s="88"/>
      <c r="B82" s="109"/>
      <c r="C82" s="57"/>
      <c r="D82" s="3"/>
      <c r="E82" s="110" t="s">
        <v>264</v>
      </c>
      <c r="G82" s="80" t="s">
        <v>266</v>
      </c>
      <c r="H82" s="3"/>
      <c r="I82" s="110"/>
    </row>
    <row r="83" spans="1:9" ht="15.75">
      <c r="A83" s="88"/>
      <c r="B83" s="109"/>
      <c r="C83" s="57"/>
      <c r="D83" s="3"/>
      <c r="E83" s="110" t="s">
        <v>265</v>
      </c>
      <c r="G83" s="80" t="s">
        <v>269</v>
      </c>
      <c r="H83" s="3"/>
      <c r="I83" s="110" t="s">
        <v>268</v>
      </c>
    </row>
    <row r="84" spans="1:9" ht="16.5" thickBot="1">
      <c r="A84" s="88"/>
      <c r="B84" s="109"/>
      <c r="C84" s="109"/>
      <c r="D84" s="3"/>
      <c r="E84" s="111" t="s">
        <v>18</v>
      </c>
      <c r="G84" s="111" t="s">
        <v>18</v>
      </c>
      <c r="H84" s="3"/>
      <c r="I84" s="111" t="s">
        <v>18</v>
      </c>
    </row>
    <row r="85" spans="1:9" ht="8.25" customHeight="1">
      <c r="A85" s="5"/>
      <c r="B85" s="87"/>
      <c r="C85" s="83"/>
      <c r="D85" s="82"/>
      <c r="E85" s="82"/>
      <c r="F85" s="82"/>
      <c r="G85" s="82"/>
      <c r="H85" s="82"/>
      <c r="I85" s="82"/>
    </row>
    <row r="86" spans="1:9" ht="15.75">
      <c r="A86" s="88"/>
      <c r="B86" s="108" t="s">
        <v>285</v>
      </c>
      <c r="C86" s="57"/>
      <c r="D86" s="3"/>
      <c r="E86" s="57"/>
      <c r="G86" s="3"/>
      <c r="H86" s="3"/>
      <c r="I86" s="57"/>
    </row>
    <row r="87" spans="1:9" ht="15.75">
      <c r="A87" s="88"/>
      <c r="B87" s="57" t="s">
        <v>206</v>
      </c>
      <c r="C87" s="109"/>
      <c r="D87" s="3"/>
      <c r="E87" s="61">
        <v>162</v>
      </c>
      <c r="F87" s="3"/>
      <c r="G87" s="71">
        <v>-162</v>
      </c>
      <c r="H87" s="3"/>
      <c r="I87" s="29">
        <f>E87+G87</f>
        <v>0</v>
      </c>
    </row>
    <row r="88" spans="1:9" ht="15.75">
      <c r="A88" s="88"/>
      <c r="B88" s="57" t="s">
        <v>207</v>
      </c>
      <c r="C88" s="109"/>
      <c r="D88" s="3"/>
      <c r="E88" s="164">
        <v>0</v>
      </c>
      <c r="F88" s="165"/>
      <c r="G88" s="84">
        <v>162</v>
      </c>
      <c r="H88" s="165"/>
      <c r="I88" s="164">
        <f>E88+G88</f>
        <v>162</v>
      </c>
    </row>
    <row r="89" spans="1:9" ht="15.75">
      <c r="A89" s="88"/>
      <c r="B89" s="57" t="s">
        <v>208</v>
      </c>
      <c r="C89" s="109"/>
      <c r="D89" s="3"/>
      <c r="E89" s="65">
        <v>3369</v>
      </c>
      <c r="F89" s="165"/>
      <c r="G89" s="84">
        <v>-353</v>
      </c>
      <c r="H89" s="165"/>
      <c r="I89" s="164">
        <f>E89+G89</f>
        <v>3016</v>
      </c>
    </row>
    <row r="90" spans="1:9" ht="7.5" customHeight="1">
      <c r="A90" s="88"/>
      <c r="B90" s="57"/>
      <c r="C90" s="109"/>
      <c r="D90" s="3"/>
      <c r="E90" s="65"/>
      <c r="F90" s="165"/>
      <c r="G90" s="84"/>
      <c r="H90" s="165"/>
      <c r="I90" s="164"/>
    </row>
    <row r="91" spans="1:9" ht="15.75">
      <c r="A91" s="88"/>
      <c r="B91" s="60" t="s">
        <v>286</v>
      </c>
      <c r="C91" s="109"/>
      <c r="D91" s="3"/>
      <c r="E91" s="65"/>
      <c r="F91" s="165"/>
      <c r="G91" s="84"/>
      <c r="H91" s="165"/>
      <c r="I91" s="164"/>
    </row>
    <row r="92" spans="1:9" ht="16.5" thickBot="1">
      <c r="A92" s="40"/>
      <c r="B92" s="115" t="s">
        <v>287</v>
      </c>
      <c r="C92" s="83"/>
      <c r="D92" s="82"/>
      <c r="E92" s="153">
        <f>'EQ'!E18</f>
        <v>150513</v>
      </c>
      <c r="F92" s="153"/>
      <c r="G92" s="153">
        <f>G89</f>
        <v>-353</v>
      </c>
      <c r="H92" s="153"/>
      <c r="I92" s="112">
        <f>E92+G92</f>
        <v>150160</v>
      </c>
    </row>
    <row r="93" spans="1:4" ht="16.5" thickTop="1">
      <c r="A93" s="40"/>
      <c r="B93" s="152"/>
      <c r="C93" s="83"/>
      <c r="D93" s="82"/>
    </row>
    <row r="94" spans="1:9" ht="15.75">
      <c r="A94" s="5" t="s">
        <v>278</v>
      </c>
      <c r="B94" s="5" t="s">
        <v>83</v>
      </c>
      <c r="C94" s="3"/>
      <c r="D94" s="3"/>
      <c r="E94" s="3"/>
      <c r="F94" s="3"/>
      <c r="G94" s="3"/>
      <c r="H94" s="3"/>
      <c r="I94" s="3"/>
    </row>
    <row r="95" spans="1:9" ht="8.25" customHeight="1">
      <c r="A95" s="5"/>
      <c r="B95" s="87"/>
      <c r="C95" s="83"/>
      <c r="D95" s="82"/>
      <c r="E95" s="82"/>
      <c r="F95" s="82"/>
      <c r="G95" s="82"/>
      <c r="H95" s="82"/>
      <c r="I95" s="82"/>
    </row>
    <row r="96" spans="1:9" ht="32.25" customHeight="1">
      <c r="A96" s="5"/>
      <c r="B96" s="291" t="s">
        <v>313</v>
      </c>
      <c r="C96" s="291"/>
      <c r="D96" s="291"/>
      <c r="E96" s="291"/>
      <c r="F96" s="291"/>
      <c r="G96" s="291"/>
      <c r="H96" s="291"/>
      <c r="I96" s="291"/>
    </row>
    <row r="97" spans="1:9" ht="15.75">
      <c r="A97" s="5"/>
      <c r="B97" s="3"/>
      <c r="C97" s="3"/>
      <c r="D97" s="3"/>
      <c r="E97" s="3"/>
      <c r="F97" s="3"/>
      <c r="G97" s="3"/>
      <c r="H97" s="3"/>
      <c r="I97" s="3"/>
    </row>
    <row r="98" spans="1:9" ht="15.75">
      <c r="A98" s="5" t="s">
        <v>84</v>
      </c>
      <c r="B98" s="5" t="s">
        <v>85</v>
      </c>
      <c r="C98" s="3"/>
      <c r="D98" s="3"/>
      <c r="E98" s="3"/>
      <c r="F98" s="3"/>
      <c r="G98" s="3"/>
      <c r="H98" s="3"/>
      <c r="I98" s="3"/>
    </row>
    <row r="99" spans="1:9" ht="8.25" customHeight="1">
      <c r="A99" s="5"/>
      <c r="B99" s="87"/>
      <c r="C99" s="83"/>
      <c r="D99" s="82"/>
      <c r="E99" s="82"/>
      <c r="F99" s="82"/>
      <c r="G99" s="82"/>
      <c r="H99" s="82"/>
      <c r="I99" s="82"/>
    </row>
    <row r="100" spans="1:9" ht="15.75">
      <c r="A100" s="5"/>
      <c r="B100" s="252" t="s">
        <v>86</v>
      </c>
      <c r="C100" s="252"/>
      <c r="D100" s="252"/>
      <c r="E100" s="252"/>
      <c r="F100" s="252"/>
      <c r="G100" s="252"/>
      <c r="H100" s="252"/>
      <c r="I100" s="252"/>
    </row>
    <row r="101" spans="1:9" ht="12" customHeight="1">
      <c r="A101" s="5"/>
      <c r="B101" s="3"/>
      <c r="C101" s="3"/>
      <c r="D101" s="3"/>
      <c r="E101" s="3"/>
      <c r="F101" s="3"/>
      <c r="G101" s="3"/>
      <c r="H101" s="3"/>
      <c r="I101" s="3"/>
    </row>
    <row r="102" spans="1:9" ht="15.75">
      <c r="A102" s="5" t="s">
        <v>87</v>
      </c>
      <c r="B102" s="5" t="s">
        <v>88</v>
      </c>
      <c r="C102" s="3"/>
      <c r="D102" s="3"/>
      <c r="E102" s="3"/>
      <c r="F102" s="3"/>
      <c r="G102" s="3"/>
      <c r="H102" s="3"/>
      <c r="I102" s="3"/>
    </row>
    <row r="103" spans="1:9" ht="8.25" customHeight="1">
      <c r="A103" s="5"/>
      <c r="B103" s="87"/>
      <c r="C103" s="83"/>
      <c r="D103" s="82"/>
      <c r="E103" s="82"/>
      <c r="F103" s="82"/>
      <c r="G103" s="82"/>
      <c r="H103" s="82"/>
      <c r="I103" s="82"/>
    </row>
    <row r="104" spans="1:9" ht="31.5" customHeight="1">
      <c r="A104" s="5"/>
      <c r="B104" s="292" t="s">
        <v>343</v>
      </c>
      <c r="C104" s="292"/>
      <c r="D104" s="292"/>
      <c r="E104" s="292"/>
      <c r="F104" s="292"/>
      <c r="G104" s="292"/>
      <c r="H104" s="292"/>
      <c r="I104" s="292"/>
    </row>
    <row r="105" spans="1:9" ht="12" customHeight="1">
      <c r="A105" s="5"/>
      <c r="B105" s="3"/>
      <c r="C105" s="3"/>
      <c r="D105" s="3"/>
      <c r="E105" s="3"/>
      <c r="F105" s="3"/>
      <c r="G105" s="3"/>
      <c r="H105" s="3"/>
      <c r="I105" s="3"/>
    </row>
    <row r="106" spans="1:9" ht="15.75">
      <c r="A106" s="5" t="s">
        <v>89</v>
      </c>
      <c r="B106" s="5" t="s">
        <v>90</v>
      </c>
      <c r="C106" s="3"/>
      <c r="D106" s="3"/>
      <c r="E106" s="3"/>
      <c r="F106" s="3"/>
      <c r="G106" s="3"/>
      <c r="H106" s="3"/>
      <c r="I106" s="3"/>
    </row>
    <row r="107" spans="1:9" ht="8.25" customHeight="1">
      <c r="A107" s="5"/>
      <c r="B107" s="87"/>
      <c r="C107" s="83"/>
      <c r="D107" s="82"/>
      <c r="E107" s="82"/>
      <c r="F107" s="82"/>
      <c r="G107" s="82"/>
      <c r="H107" s="82"/>
      <c r="I107" s="82"/>
    </row>
    <row r="108" spans="1:9" ht="31.5" customHeight="1">
      <c r="A108" s="5"/>
      <c r="B108" s="292" t="s">
        <v>91</v>
      </c>
      <c r="C108" s="292"/>
      <c r="D108" s="292"/>
      <c r="E108" s="292"/>
      <c r="F108" s="292"/>
      <c r="G108" s="292"/>
      <c r="H108" s="292"/>
      <c r="I108" s="292"/>
    </row>
    <row r="109" spans="1:9" ht="8.25" customHeight="1">
      <c r="A109" s="5"/>
      <c r="B109" s="87"/>
      <c r="C109" s="83"/>
      <c r="D109" s="82"/>
      <c r="E109" s="82"/>
      <c r="F109" s="82"/>
      <c r="G109" s="82"/>
      <c r="H109" s="82"/>
      <c r="I109" s="82"/>
    </row>
    <row r="110" spans="1:9" ht="15.75">
      <c r="A110" s="5" t="s">
        <v>92</v>
      </c>
      <c r="B110" s="5" t="s">
        <v>93</v>
      </c>
      <c r="C110" s="3"/>
      <c r="D110" s="3"/>
      <c r="E110" s="3"/>
      <c r="F110" s="3"/>
      <c r="G110" s="3"/>
      <c r="H110" s="3"/>
      <c r="I110" s="3"/>
    </row>
    <row r="111" spans="1:9" ht="12" customHeight="1">
      <c r="A111" s="5"/>
      <c r="B111" s="5"/>
      <c r="C111" s="3"/>
      <c r="D111" s="3"/>
      <c r="E111" s="3"/>
      <c r="F111" s="3"/>
      <c r="G111" s="3"/>
      <c r="H111" s="3"/>
      <c r="I111" s="3"/>
    </row>
    <row r="112" spans="1:9" ht="30.75" customHeight="1">
      <c r="A112" s="5"/>
      <c r="B112" s="292" t="s">
        <v>94</v>
      </c>
      <c r="C112" s="292"/>
      <c r="D112" s="292"/>
      <c r="E112" s="292"/>
      <c r="F112" s="292"/>
      <c r="G112" s="292"/>
      <c r="H112" s="292"/>
      <c r="I112" s="292"/>
    </row>
    <row r="113" spans="1:9" ht="12" customHeight="1">
      <c r="A113" s="5"/>
      <c r="B113" s="3"/>
      <c r="C113" s="3"/>
      <c r="D113" s="3"/>
      <c r="E113" s="3"/>
      <c r="F113" s="3"/>
      <c r="G113" s="3"/>
      <c r="H113" s="3"/>
      <c r="I113" s="3"/>
    </row>
    <row r="114" spans="1:9" ht="15.75">
      <c r="A114" s="5" t="s">
        <v>95</v>
      </c>
      <c r="B114" s="5" t="s">
        <v>96</v>
      </c>
      <c r="C114" s="3"/>
      <c r="D114" s="3"/>
      <c r="E114" s="3"/>
      <c r="F114" s="3"/>
      <c r="G114" s="3"/>
      <c r="H114" s="3"/>
      <c r="I114" s="3"/>
    </row>
    <row r="115" spans="1:9" ht="12" customHeight="1">
      <c r="A115" s="5"/>
      <c r="B115" s="5"/>
      <c r="C115" s="3"/>
      <c r="D115" s="3"/>
      <c r="E115" s="3"/>
      <c r="F115" s="3"/>
      <c r="G115" s="3"/>
      <c r="H115" s="3"/>
      <c r="I115" s="3"/>
    </row>
    <row r="116" spans="1:9" ht="31.5" customHeight="1">
      <c r="A116" s="5"/>
      <c r="B116" s="260" t="s">
        <v>344</v>
      </c>
      <c r="C116" s="260"/>
      <c r="D116" s="260"/>
      <c r="E116" s="260"/>
      <c r="F116" s="260"/>
      <c r="G116" s="260"/>
      <c r="H116" s="260"/>
      <c r="I116" s="260"/>
    </row>
    <row r="117" spans="1:9" s="42" customFormat="1" ht="4.5" customHeight="1">
      <c r="A117" s="60"/>
      <c r="B117" s="239"/>
      <c r="C117" s="239"/>
      <c r="D117" s="239"/>
      <c r="E117" s="239"/>
      <c r="F117" s="239"/>
      <c r="G117" s="239"/>
      <c r="H117" s="239"/>
      <c r="I117" s="239"/>
    </row>
    <row r="118" spans="1:9" s="42" customFormat="1" ht="15.75" customHeight="1">
      <c r="A118" s="60"/>
      <c r="B118" s="243" t="s">
        <v>369</v>
      </c>
      <c r="C118" s="239"/>
      <c r="D118" s="239"/>
      <c r="E118" s="239"/>
      <c r="F118" s="239"/>
      <c r="G118" s="239"/>
      <c r="H118" s="239"/>
      <c r="I118" s="239"/>
    </row>
    <row r="119" spans="1:9" s="42" customFormat="1" ht="15.75" customHeight="1">
      <c r="A119" s="60"/>
      <c r="B119" s="243" t="s">
        <v>345</v>
      </c>
      <c r="C119" s="239"/>
      <c r="D119" s="239"/>
      <c r="E119" s="239"/>
      <c r="F119" s="239"/>
      <c r="G119" s="239"/>
      <c r="H119" s="239"/>
      <c r="I119" s="239"/>
    </row>
    <row r="120" spans="1:9" ht="15.75">
      <c r="A120" s="3"/>
      <c r="B120" s="3"/>
      <c r="C120" s="3"/>
      <c r="D120" s="3"/>
      <c r="E120" s="3"/>
      <c r="F120" s="3"/>
      <c r="G120" s="3"/>
      <c r="H120" s="3"/>
      <c r="I120" s="3"/>
    </row>
    <row r="121" spans="1:9" ht="15.75">
      <c r="A121" s="5" t="s">
        <v>117</v>
      </c>
      <c r="B121" s="5" t="s">
        <v>97</v>
      </c>
      <c r="C121" s="3"/>
      <c r="D121" s="3"/>
      <c r="E121" s="3"/>
      <c r="F121" s="3"/>
      <c r="G121" s="3"/>
      <c r="H121" s="3"/>
      <c r="I121" s="3"/>
    </row>
    <row r="122" spans="1:9" ht="15.75">
      <c r="A122" s="5"/>
      <c r="B122" s="5"/>
      <c r="C122" s="3"/>
      <c r="D122" s="3"/>
      <c r="E122" s="3"/>
      <c r="F122" s="3"/>
      <c r="G122" s="3"/>
      <c r="H122" s="3"/>
      <c r="I122" s="3"/>
    </row>
    <row r="123" spans="1:9" ht="31.5" customHeight="1">
      <c r="A123" s="5"/>
      <c r="B123" s="292" t="s">
        <v>98</v>
      </c>
      <c r="C123" s="292"/>
      <c r="D123" s="292"/>
      <c r="E123" s="292"/>
      <c r="F123" s="292"/>
      <c r="G123" s="292"/>
      <c r="H123" s="292"/>
      <c r="I123" s="292"/>
    </row>
    <row r="124" spans="1:9" ht="15.75">
      <c r="A124" s="5"/>
      <c r="B124" s="3"/>
      <c r="C124" s="3"/>
      <c r="D124" s="3"/>
      <c r="E124" s="3"/>
      <c r="F124" s="3"/>
      <c r="G124" s="3"/>
      <c r="H124" s="3"/>
      <c r="I124" s="3"/>
    </row>
    <row r="125" spans="1:9" ht="15.75">
      <c r="A125" s="5"/>
      <c r="B125" s="5" t="s">
        <v>256</v>
      </c>
      <c r="C125" s="3"/>
      <c r="D125" s="3"/>
      <c r="E125" s="3"/>
      <c r="F125" s="3"/>
      <c r="G125" s="3"/>
      <c r="H125" s="3"/>
      <c r="I125" s="3"/>
    </row>
    <row r="126" spans="1:9" ht="15.75">
      <c r="A126" s="5"/>
      <c r="B126" s="3"/>
      <c r="C126" s="3"/>
      <c r="D126" s="3"/>
      <c r="E126" s="253"/>
      <c r="F126" s="253"/>
      <c r="G126" s="253"/>
      <c r="H126" s="253"/>
      <c r="I126" s="253"/>
    </row>
    <row r="127" spans="1:9" ht="29.25">
      <c r="A127" s="5"/>
      <c r="B127" s="3"/>
      <c r="C127" s="3"/>
      <c r="D127" s="3"/>
      <c r="E127" s="236" t="s">
        <v>99</v>
      </c>
      <c r="F127" s="236" t="s">
        <v>100</v>
      </c>
      <c r="G127" s="236" t="s">
        <v>101</v>
      </c>
      <c r="H127" s="236" t="s">
        <v>102</v>
      </c>
      <c r="I127" s="236" t="s">
        <v>103</v>
      </c>
    </row>
    <row r="128" spans="1:9" ht="15.75">
      <c r="A128" s="5"/>
      <c r="B128" s="3"/>
      <c r="C128" s="3"/>
      <c r="D128" s="3"/>
      <c r="E128" s="80" t="s">
        <v>104</v>
      </c>
      <c r="F128" s="80" t="s">
        <v>104</v>
      </c>
      <c r="G128" s="80" t="s">
        <v>104</v>
      </c>
      <c r="H128" s="80" t="s">
        <v>104</v>
      </c>
      <c r="I128" s="80" t="s">
        <v>104</v>
      </c>
    </row>
    <row r="129" spans="1:9" ht="15.75">
      <c r="A129" s="5"/>
      <c r="B129" s="5" t="s">
        <v>346</v>
      </c>
      <c r="C129" s="3"/>
      <c r="D129" s="3"/>
      <c r="E129" s="80"/>
      <c r="F129" s="80"/>
      <c r="G129" s="80"/>
      <c r="H129" s="80"/>
      <c r="I129" s="80"/>
    </row>
    <row r="130" spans="1:9" ht="15.75">
      <c r="A130" s="5"/>
      <c r="B130" s="99" t="s">
        <v>45</v>
      </c>
      <c r="C130" s="3"/>
      <c r="D130" s="3"/>
      <c r="E130" s="4"/>
      <c r="F130" s="4"/>
      <c r="G130" s="4"/>
      <c r="H130" s="4"/>
      <c r="I130" s="4"/>
    </row>
    <row r="131" spans="1:9" ht="15.75">
      <c r="A131" s="5"/>
      <c r="B131" s="120" t="s">
        <v>252</v>
      </c>
      <c r="C131" s="11"/>
      <c r="D131" s="11"/>
      <c r="E131" s="124">
        <f>'IS'!F16-F131</f>
        <v>379998</v>
      </c>
      <c r="F131" s="124">
        <f>123198-F132</f>
        <v>122589</v>
      </c>
      <c r="G131" s="124">
        <v>0</v>
      </c>
      <c r="H131" s="124">
        <v>0</v>
      </c>
      <c r="I131" s="124">
        <f>SUM(E131:H131)</f>
        <v>502587</v>
      </c>
    </row>
    <row r="132" spans="1:9" ht="15.75">
      <c r="A132" s="5"/>
      <c r="B132" s="120" t="s">
        <v>105</v>
      </c>
      <c r="C132" s="11"/>
      <c r="D132" s="11"/>
      <c r="E132" s="124">
        <v>0</v>
      </c>
      <c r="F132" s="124">
        <v>609</v>
      </c>
      <c r="G132" s="124">
        <v>0</v>
      </c>
      <c r="H132" s="124">
        <f>-SUM(E132:G132)</f>
        <v>-609</v>
      </c>
      <c r="I132" s="124">
        <f>SUM(E132:H132)</f>
        <v>0</v>
      </c>
    </row>
    <row r="133" spans="1:13" ht="16.5" thickBot="1">
      <c r="A133" s="5"/>
      <c r="B133" s="120" t="s">
        <v>106</v>
      </c>
      <c r="C133" s="11"/>
      <c r="D133" s="11"/>
      <c r="E133" s="204">
        <f>SUM(E131:E132)</f>
        <v>379998</v>
      </c>
      <c r="F133" s="204">
        <f>SUM(F131:F132)</f>
        <v>123198</v>
      </c>
      <c r="G133" s="204">
        <f>SUM(G131:G132)</f>
        <v>0</v>
      </c>
      <c r="H133" s="204">
        <f>SUM(H131:H132)</f>
        <v>-609</v>
      </c>
      <c r="I133" s="204">
        <f>SUM(I131:I132)</f>
        <v>502587</v>
      </c>
      <c r="J133" s="28"/>
      <c r="M133" s="28">
        <f>I133-'IS'!F16</f>
        <v>0</v>
      </c>
    </row>
    <row r="134" spans="1:9" ht="16.5" thickTop="1">
      <c r="A134" s="5"/>
      <c r="B134" s="120"/>
      <c r="C134" s="11"/>
      <c r="D134" s="11"/>
      <c r="E134" s="124"/>
      <c r="F134" s="124"/>
      <c r="G134" s="124"/>
      <c r="H134" s="124"/>
      <c r="I134" s="124"/>
    </row>
    <row r="135" spans="1:9" ht="15.75">
      <c r="A135" s="5"/>
      <c r="B135" s="122" t="s">
        <v>170</v>
      </c>
      <c r="C135" s="11"/>
      <c r="D135" s="159"/>
      <c r="E135" s="124"/>
      <c r="F135" s="124"/>
      <c r="G135" s="124"/>
      <c r="H135" s="124"/>
      <c r="I135" s="124"/>
    </row>
    <row r="136" spans="1:9" ht="15.75">
      <c r="A136" s="5"/>
      <c r="B136" s="120" t="s">
        <v>261</v>
      </c>
      <c r="C136" s="11"/>
      <c r="D136" s="159"/>
      <c r="E136" s="124">
        <f>51551-E137-E138-E139</f>
        <v>67854</v>
      </c>
      <c r="F136" s="124">
        <f>972-F137-F138-F139</f>
        <v>3408</v>
      </c>
      <c r="G136" s="124">
        <f>-149-G137-G138-G139</f>
        <v>-264</v>
      </c>
      <c r="H136" s="124">
        <v>0</v>
      </c>
      <c r="I136" s="124">
        <f>SUM(E136:H136)</f>
        <v>70998</v>
      </c>
    </row>
    <row r="137" spans="1:13" ht="15.75">
      <c r="A137" s="5"/>
      <c r="B137" s="120" t="s">
        <v>215</v>
      </c>
      <c r="C137" s="11"/>
      <c r="D137" s="159"/>
      <c r="E137" s="124">
        <v>-1818</v>
      </c>
      <c r="F137" s="124">
        <v>-410</v>
      </c>
      <c r="G137" s="124">
        <v>0</v>
      </c>
      <c r="H137" s="124">
        <v>0</v>
      </c>
      <c r="I137" s="124">
        <f>SUM(E137:H137)</f>
        <v>-2228</v>
      </c>
      <c r="J137" s="28"/>
      <c r="M137" s="28">
        <f>I137-'IS'!F30</f>
        <v>0</v>
      </c>
    </row>
    <row r="138" spans="1:10" ht="15.75">
      <c r="A138" s="5"/>
      <c r="B138" s="120" t="s">
        <v>46</v>
      </c>
      <c r="C138" s="11"/>
      <c r="D138" s="159"/>
      <c r="E138" s="193">
        <v>166</v>
      </c>
      <c r="F138" s="193">
        <v>35</v>
      </c>
      <c r="G138" s="193">
        <v>115</v>
      </c>
      <c r="H138" s="193">
        <v>0</v>
      </c>
      <c r="I138" s="193">
        <f>SUM(E138:H138)</f>
        <v>316</v>
      </c>
      <c r="J138" s="28"/>
    </row>
    <row r="139" spans="1:10" ht="15.75">
      <c r="A139" s="5"/>
      <c r="B139" s="120" t="s">
        <v>254</v>
      </c>
      <c r="C139" s="11"/>
      <c r="D139" s="11"/>
      <c r="E139" s="191">
        <v>-14651</v>
      </c>
      <c r="F139" s="191">
        <v>-2061</v>
      </c>
      <c r="G139" s="191">
        <v>0</v>
      </c>
      <c r="H139" s="191">
        <v>0</v>
      </c>
      <c r="I139" s="191">
        <f>SUM(E139:H139)</f>
        <v>-16712</v>
      </c>
      <c r="J139" s="28"/>
    </row>
    <row r="140" spans="1:13" ht="16.5" thickBot="1">
      <c r="A140" s="5"/>
      <c r="B140" s="120" t="s">
        <v>282</v>
      </c>
      <c r="C140" s="11"/>
      <c r="D140" s="11"/>
      <c r="E140" s="125">
        <f>SUM(E136:E139)</f>
        <v>51551</v>
      </c>
      <c r="F140" s="125">
        <f>SUM(F136:F139)</f>
        <v>972</v>
      </c>
      <c r="G140" s="125">
        <f>SUM(G136:G139)</f>
        <v>-149</v>
      </c>
      <c r="H140" s="125">
        <f>SUM(H136:H139)</f>
        <v>0</v>
      </c>
      <c r="I140" s="125">
        <f>SUM(I136:I139)</f>
        <v>52374</v>
      </c>
      <c r="J140" s="28"/>
      <c r="M140" s="28">
        <f>I140-'IS'!F32</f>
        <v>0</v>
      </c>
    </row>
    <row r="141" spans="1:9" ht="16.5" thickTop="1">
      <c r="A141" s="5"/>
      <c r="B141" s="120"/>
      <c r="C141" s="11"/>
      <c r="D141" s="11"/>
      <c r="E141" s="124"/>
      <c r="F141" s="124"/>
      <c r="G141" s="124"/>
      <c r="H141" s="124"/>
      <c r="I141" s="124"/>
    </row>
    <row r="142" spans="1:13" ht="16.5" thickBot="1">
      <c r="A142" s="5"/>
      <c r="B142" s="122" t="s">
        <v>107</v>
      </c>
      <c r="C142" s="11"/>
      <c r="D142" s="11"/>
      <c r="E142" s="125">
        <f>491181+56+27</f>
        <v>491264</v>
      </c>
      <c r="F142" s="125">
        <v>93818</v>
      </c>
      <c r="G142" s="125">
        <v>182300</v>
      </c>
      <c r="H142" s="125">
        <v>-218067</v>
      </c>
      <c r="I142" s="125">
        <f>SUM(E142:H142)</f>
        <v>549315</v>
      </c>
      <c r="J142" s="28"/>
      <c r="M142" s="28"/>
    </row>
    <row r="143" spans="1:9" ht="16.5" thickTop="1">
      <c r="A143" s="5"/>
      <c r="B143" s="120"/>
      <c r="C143" s="11"/>
      <c r="D143" s="11"/>
      <c r="E143" s="57"/>
      <c r="F143" s="57"/>
      <c r="G143" s="57"/>
      <c r="H143" s="57"/>
      <c r="I143" s="57"/>
    </row>
    <row r="144" spans="1:13" ht="16.5" thickBot="1">
      <c r="A144" s="5"/>
      <c r="B144" s="122" t="s">
        <v>108</v>
      </c>
      <c r="C144" s="11"/>
      <c r="D144" s="11"/>
      <c r="E144" s="125">
        <v>226941</v>
      </c>
      <c r="F144" s="125">
        <f>36563+52</f>
        <v>36615</v>
      </c>
      <c r="G144" s="125">
        <v>5603</v>
      </c>
      <c r="H144" s="125">
        <v>-43948</v>
      </c>
      <c r="I144" s="125">
        <f>SUM(E144:H144)</f>
        <v>225211</v>
      </c>
      <c r="J144" s="28"/>
      <c r="M144" s="28"/>
    </row>
    <row r="145" spans="1:9" ht="16.5" thickTop="1">
      <c r="A145" s="5"/>
      <c r="B145" s="11"/>
      <c r="C145" s="11"/>
      <c r="D145" s="11"/>
      <c r="E145" s="159"/>
      <c r="F145" s="159"/>
      <c r="G145" s="159"/>
      <c r="H145" s="159"/>
      <c r="I145" s="159"/>
    </row>
    <row r="146" spans="1:9" ht="29.25">
      <c r="A146" s="5"/>
      <c r="B146" s="3"/>
      <c r="C146" s="3"/>
      <c r="D146" s="3"/>
      <c r="E146" s="240" t="s">
        <v>99</v>
      </c>
      <c r="F146" s="240" t="s">
        <v>100</v>
      </c>
      <c r="G146" s="240" t="s">
        <v>101</v>
      </c>
      <c r="H146" s="240" t="s">
        <v>102</v>
      </c>
      <c r="I146" s="240" t="s">
        <v>103</v>
      </c>
    </row>
    <row r="147" spans="1:9" ht="15.75">
      <c r="A147" s="5"/>
      <c r="B147" s="3"/>
      <c r="C147" s="3"/>
      <c r="D147" s="3"/>
      <c r="E147" s="80" t="s">
        <v>104</v>
      </c>
      <c r="F147" s="80" t="s">
        <v>104</v>
      </c>
      <c r="G147" s="80" t="s">
        <v>104</v>
      </c>
      <c r="H147" s="80" t="s">
        <v>104</v>
      </c>
      <c r="I147" s="80" t="s">
        <v>104</v>
      </c>
    </row>
    <row r="148" spans="1:9" ht="15.75">
      <c r="A148" s="5"/>
      <c r="B148" s="3"/>
      <c r="C148" s="3"/>
      <c r="D148" s="3"/>
      <c r="E148" s="80"/>
      <c r="F148" s="80"/>
      <c r="G148" s="80"/>
      <c r="H148" s="80"/>
      <c r="I148" s="80"/>
    </row>
    <row r="149" spans="1:9" ht="15.75">
      <c r="A149" s="5"/>
      <c r="B149" s="5" t="s">
        <v>347</v>
      </c>
      <c r="C149" s="3"/>
      <c r="D149" s="57"/>
      <c r="E149" s="80"/>
      <c r="F149" s="80"/>
      <c r="G149" s="80"/>
      <c r="H149" s="80"/>
      <c r="I149" s="80"/>
    </row>
    <row r="150" spans="1:9" ht="15.75">
      <c r="A150" s="5"/>
      <c r="B150" s="99" t="s">
        <v>45</v>
      </c>
      <c r="C150" s="3"/>
      <c r="D150" s="3"/>
      <c r="E150" s="4"/>
      <c r="F150" s="4"/>
      <c r="G150" s="4"/>
      <c r="H150" s="4"/>
      <c r="I150" s="4"/>
    </row>
    <row r="151" spans="1:9" ht="15.75">
      <c r="A151" s="5"/>
      <c r="B151" s="120" t="s">
        <v>252</v>
      </c>
      <c r="C151" s="11"/>
      <c r="D151" s="11"/>
      <c r="E151" s="124">
        <v>276260</v>
      </c>
      <c r="F151" s="124">
        <v>127773</v>
      </c>
      <c r="G151" s="124">
        <v>0</v>
      </c>
      <c r="H151" s="12">
        <v>0</v>
      </c>
      <c r="I151" s="12">
        <f>SUM(E151:H151)</f>
        <v>404033</v>
      </c>
    </row>
    <row r="152" spans="1:9" ht="15.75">
      <c r="A152" s="5"/>
      <c r="B152" s="120" t="s">
        <v>105</v>
      </c>
      <c r="C152" s="11"/>
      <c r="D152" s="11"/>
      <c r="E152" s="12">
        <v>121</v>
      </c>
      <c r="F152" s="12">
        <v>1118</v>
      </c>
      <c r="G152" s="12">
        <v>0</v>
      </c>
      <c r="H152" s="12">
        <f>-SUM(E152:G152)</f>
        <v>-1239</v>
      </c>
      <c r="I152" s="12">
        <f>SUM(E152:H152)</f>
        <v>0</v>
      </c>
    </row>
    <row r="153" spans="1:13" ht="16.5" thickBot="1">
      <c r="A153" s="5"/>
      <c r="B153" s="120" t="s">
        <v>106</v>
      </c>
      <c r="C153" s="11"/>
      <c r="D153" s="11"/>
      <c r="E153" s="121">
        <f>SUM(E151:E152)</f>
        <v>276381</v>
      </c>
      <c r="F153" s="121">
        <f>SUM(F151:F152)</f>
        <v>128891</v>
      </c>
      <c r="G153" s="121">
        <f>SUM(G151:G152)</f>
        <v>0</v>
      </c>
      <c r="H153" s="121">
        <f>SUM(H151:H152)</f>
        <v>-1239</v>
      </c>
      <c r="I153" s="121">
        <f>SUM(I151:I152)</f>
        <v>404033</v>
      </c>
      <c r="J153" s="28"/>
      <c r="M153" s="28">
        <f>I153-'IS'!H16</f>
        <v>0</v>
      </c>
    </row>
    <row r="154" spans="1:9" ht="16.5" thickTop="1">
      <c r="A154" s="5"/>
      <c r="B154" s="120"/>
      <c r="C154" s="11"/>
      <c r="D154" s="11"/>
      <c r="E154" s="12"/>
      <c r="F154" s="12"/>
      <c r="G154" s="12"/>
      <c r="H154" s="12"/>
      <c r="I154" s="12"/>
    </row>
    <row r="155" spans="1:9" ht="15.75">
      <c r="A155" s="5"/>
      <c r="B155" s="122" t="s">
        <v>170</v>
      </c>
      <c r="C155" s="11"/>
      <c r="D155" s="11"/>
      <c r="E155" s="12"/>
      <c r="F155" s="12"/>
      <c r="G155" s="12"/>
      <c r="H155" s="12"/>
      <c r="I155" s="12"/>
    </row>
    <row r="156" spans="1:10" ht="15.75">
      <c r="A156" s="5"/>
      <c r="B156" s="120" t="s">
        <v>365</v>
      </c>
      <c r="C156" s="11"/>
      <c r="D156" s="11"/>
      <c r="E156" s="12">
        <f>18946-E157-E158-E159-F160-G160</f>
        <v>30981</v>
      </c>
      <c r="F156" s="12">
        <f>4734-F157-F158-F159</f>
        <v>5272</v>
      </c>
      <c r="G156" s="12">
        <v>688</v>
      </c>
      <c r="H156" s="12">
        <v>0</v>
      </c>
      <c r="I156" s="12">
        <f>SUM(E156:H156)</f>
        <v>36941</v>
      </c>
      <c r="J156" s="28" t="s">
        <v>255</v>
      </c>
    </row>
    <row r="157" spans="1:13" ht="15.75">
      <c r="A157" s="5"/>
      <c r="B157" s="120" t="s">
        <v>215</v>
      </c>
      <c r="C157" s="11"/>
      <c r="D157" s="11"/>
      <c r="E157" s="89">
        <f>-2895-F157</f>
        <v>-2357</v>
      </c>
      <c r="F157" s="89">
        <v>-538</v>
      </c>
      <c r="G157" s="89">
        <v>0</v>
      </c>
      <c r="H157" s="89">
        <v>0</v>
      </c>
      <c r="I157" s="89">
        <f>SUM(E157:H157)</f>
        <v>-2895</v>
      </c>
      <c r="J157" s="28"/>
      <c r="M157" s="28">
        <f>I157-'IS'!H30</f>
        <v>0</v>
      </c>
    </row>
    <row r="158" spans="1:10" ht="15.75">
      <c r="A158" s="5"/>
      <c r="B158" s="120" t="s">
        <v>46</v>
      </c>
      <c r="C158" s="11"/>
      <c r="D158" s="11"/>
      <c r="E158" s="89">
        <v>98</v>
      </c>
      <c r="F158" s="89"/>
      <c r="G158" s="89">
        <v>0</v>
      </c>
      <c r="H158" s="89">
        <v>0</v>
      </c>
      <c r="I158" s="89">
        <f>SUM(E158:H158)</f>
        <v>98</v>
      </c>
      <c r="J158" s="28"/>
    </row>
    <row r="159" spans="1:9" ht="15.75">
      <c r="A159" s="5"/>
      <c r="B159" s="120" t="s">
        <v>254</v>
      </c>
      <c r="C159" s="11"/>
      <c r="D159" s="11"/>
      <c r="E159" s="51">
        <v>-15198</v>
      </c>
      <c r="F159" s="51"/>
      <c r="G159" s="85">
        <v>0</v>
      </c>
      <c r="H159" s="85">
        <v>0</v>
      </c>
      <c r="I159" s="85">
        <f>SUM(E159:H159)</f>
        <v>-15198</v>
      </c>
    </row>
    <row r="160" spans="1:13" ht="16.5" thickBot="1">
      <c r="A160" s="5"/>
      <c r="B160" s="120" t="s">
        <v>63</v>
      </c>
      <c r="C160" s="11"/>
      <c r="D160" s="11"/>
      <c r="E160" s="123">
        <f>SUM(E156:E159)</f>
        <v>13524</v>
      </c>
      <c r="F160" s="123">
        <f>SUM(F156:F159)</f>
        <v>4734</v>
      </c>
      <c r="G160" s="123">
        <f>SUM(G156:G159)</f>
        <v>688</v>
      </c>
      <c r="H160" s="123">
        <f>SUM(H156:H159)</f>
        <v>0</v>
      </c>
      <c r="I160" s="123">
        <f>SUM(I156:I159)</f>
        <v>18946</v>
      </c>
      <c r="J160" s="28"/>
      <c r="M160" s="28">
        <f>I160-'IS'!H32</f>
        <v>0</v>
      </c>
    </row>
    <row r="161" spans="1:9" ht="16.5" thickTop="1">
      <c r="A161" s="5"/>
      <c r="B161" s="3"/>
      <c r="C161" s="11"/>
      <c r="D161" s="11"/>
      <c r="E161" s="12"/>
      <c r="F161" s="12"/>
      <c r="G161" s="12"/>
      <c r="H161" s="12"/>
      <c r="I161" s="12"/>
    </row>
    <row r="162" spans="1:13" ht="16.5" thickBot="1">
      <c r="A162" s="5"/>
      <c r="B162" s="122" t="s">
        <v>107</v>
      </c>
      <c r="C162" s="11"/>
      <c r="D162" s="11"/>
      <c r="E162" s="125">
        <v>452726</v>
      </c>
      <c r="F162" s="125">
        <v>87728</v>
      </c>
      <c r="G162" s="125">
        <v>188274</v>
      </c>
      <c r="H162" s="125">
        <v>-183986</v>
      </c>
      <c r="I162" s="125">
        <f>SUM(E162:H162)</f>
        <v>544742</v>
      </c>
      <c r="M162" s="28"/>
    </row>
    <row r="163" spans="1:9" ht="16.5" thickTop="1">
      <c r="A163" s="5"/>
      <c r="B163" s="120"/>
      <c r="C163" s="11"/>
      <c r="D163" s="11"/>
      <c r="E163" s="71"/>
      <c r="F163" s="71"/>
      <c r="G163" s="71"/>
      <c r="H163" s="71"/>
      <c r="I163" s="71"/>
    </row>
    <row r="164" spans="1:13" ht="16.5" thickBot="1">
      <c r="A164" s="5"/>
      <c r="B164" s="122" t="s">
        <v>108</v>
      </c>
      <c r="C164" s="11"/>
      <c r="D164" s="11"/>
      <c r="E164" s="125">
        <v>220744</v>
      </c>
      <c r="F164" s="125">
        <v>32015</v>
      </c>
      <c r="G164" s="125">
        <v>2898</v>
      </c>
      <c r="H164" s="125">
        <v>-8843</v>
      </c>
      <c r="I164" s="125">
        <f>SUM(E164:H164)</f>
        <v>246814</v>
      </c>
      <c r="M164" s="28"/>
    </row>
    <row r="165" spans="1:9" ht="16.5" thickTop="1">
      <c r="A165" s="5"/>
      <c r="B165" s="233"/>
      <c r="C165" s="11"/>
      <c r="D165" s="11"/>
      <c r="E165" s="11"/>
      <c r="F165" s="11"/>
      <c r="G165" s="11"/>
      <c r="H165" s="11"/>
      <c r="I165" s="11"/>
    </row>
    <row r="166" spans="1:9" ht="15.75">
      <c r="A166" s="5"/>
      <c r="B166" s="233" t="s">
        <v>257</v>
      </c>
      <c r="C166" s="11"/>
      <c r="D166" s="11"/>
      <c r="E166" s="11"/>
      <c r="F166" s="11"/>
      <c r="G166" s="11"/>
      <c r="H166" s="11"/>
      <c r="I166" s="11"/>
    </row>
    <row r="167" spans="1:9" ht="15.75">
      <c r="A167" s="5"/>
      <c r="B167" s="11"/>
      <c r="C167" s="11"/>
      <c r="D167" s="11"/>
      <c r="E167" s="3"/>
      <c r="F167" s="253"/>
      <c r="G167" s="253"/>
      <c r="H167" s="253"/>
      <c r="I167" s="11"/>
    </row>
    <row r="168" spans="1:9" ht="15.75" customHeight="1">
      <c r="A168" s="5"/>
      <c r="B168" s="126"/>
      <c r="C168" s="127"/>
      <c r="D168" s="3"/>
      <c r="E168" s="3"/>
      <c r="F168" s="254" t="s">
        <v>45</v>
      </c>
      <c r="G168" s="254"/>
      <c r="H168" s="254" t="s">
        <v>253</v>
      </c>
      <c r="I168" s="254"/>
    </row>
    <row r="169" spans="1:9" ht="15.75" customHeight="1">
      <c r="A169" s="5"/>
      <c r="B169" s="126"/>
      <c r="C169" s="127"/>
      <c r="D169" s="3"/>
      <c r="E169" s="3"/>
      <c r="F169" s="262" t="s">
        <v>348</v>
      </c>
      <c r="G169" s="262"/>
      <c r="H169" s="262" t="s">
        <v>348</v>
      </c>
      <c r="I169" s="262"/>
    </row>
    <row r="170" spans="1:9" ht="15.75" customHeight="1">
      <c r="A170" s="5"/>
      <c r="B170" s="126"/>
      <c r="C170" s="127"/>
      <c r="D170" s="3"/>
      <c r="E170" s="3"/>
      <c r="F170" s="235" t="s">
        <v>44</v>
      </c>
      <c r="G170" s="128" t="s">
        <v>44</v>
      </c>
      <c r="H170" s="235" t="s">
        <v>44</v>
      </c>
      <c r="I170" s="128" t="s">
        <v>44</v>
      </c>
    </row>
    <row r="171" spans="1:9" ht="15.75">
      <c r="A171" s="5"/>
      <c r="B171" s="126"/>
      <c r="C171" s="127"/>
      <c r="D171" s="3"/>
      <c r="E171" s="3"/>
      <c r="F171" s="80" t="str">
        <f>'IS'!F13</f>
        <v>30.6.11</v>
      </c>
      <c r="G171" s="4" t="str">
        <f>'IS'!H13</f>
        <v>30.6.10</v>
      </c>
      <c r="H171" s="80" t="str">
        <f>F171</f>
        <v>30.6.11</v>
      </c>
      <c r="I171" s="4" t="str">
        <f>G171</f>
        <v>30.6.10</v>
      </c>
    </row>
    <row r="172" spans="1:16" ht="15.75">
      <c r="A172" s="5"/>
      <c r="B172" s="238"/>
      <c r="C172" s="238"/>
      <c r="D172" s="3"/>
      <c r="E172" s="3"/>
      <c r="F172" s="235" t="s">
        <v>104</v>
      </c>
      <c r="G172" s="128" t="s">
        <v>104</v>
      </c>
      <c r="H172" s="235" t="s">
        <v>104</v>
      </c>
      <c r="I172" s="128" t="s">
        <v>104</v>
      </c>
      <c r="J172" s="6"/>
      <c r="P172">
        <v>6203</v>
      </c>
    </row>
    <row r="173" spans="1:10" ht="15.75">
      <c r="A173" s="5"/>
      <c r="B173" s="238"/>
      <c r="C173" s="238"/>
      <c r="D173" s="3"/>
      <c r="E173" s="3"/>
      <c r="F173" s="235"/>
      <c r="G173" s="128"/>
      <c r="H173" s="201"/>
      <c r="I173" s="128"/>
      <c r="J173" s="6"/>
    </row>
    <row r="174" spans="1:20" ht="15.75">
      <c r="A174" s="5"/>
      <c r="B174" s="120" t="s">
        <v>109</v>
      </c>
      <c r="C174" s="126"/>
      <c r="D174" s="3"/>
      <c r="E174" s="57"/>
      <c r="F174" s="246">
        <v>108086</v>
      </c>
      <c r="G174" s="129">
        <v>104406</v>
      </c>
      <c r="H174" s="202">
        <f>188293-H175</f>
        <v>96885</v>
      </c>
      <c r="I174" s="71">
        <v>96072</v>
      </c>
      <c r="O174" s="167">
        <f>14796152.46-5983.89+12535230.94</f>
        <v>27325399.509999998</v>
      </c>
      <c r="P174" s="167">
        <f>14404877.18+11142287.23</f>
        <v>25547164.41</v>
      </c>
      <c r="Q174" s="167"/>
      <c r="R174" s="167">
        <f>8570536.39+8655737.98</f>
        <v>17226274.37</v>
      </c>
      <c r="S174" s="168"/>
      <c r="T174" s="169">
        <f>SUM(O174:R174)</f>
        <v>70098838.29</v>
      </c>
    </row>
    <row r="175" spans="1:20" ht="15.75">
      <c r="A175" s="5"/>
      <c r="B175" s="120" t="s">
        <v>110</v>
      </c>
      <c r="C175" s="126"/>
      <c r="D175" s="3"/>
      <c r="E175" s="57"/>
      <c r="F175" s="246">
        <v>8991</v>
      </c>
      <c r="G175" s="129">
        <v>8941</v>
      </c>
      <c r="H175" s="202">
        <v>91408</v>
      </c>
      <c r="I175" s="71">
        <v>109124</v>
      </c>
      <c r="O175" s="167">
        <f>1273746.67+1287728.1</f>
        <v>2561474.77</v>
      </c>
      <c r="P175" s="167"/>
      <c r="Q175" s="167">
        <f>((2391330000+3502545600)/P172)-15631</f>
        <v>934534.3393519265</v>
      </c>
      <c r="R175" s="167"/>
      <c r="S175" s="168"/>
      <c r="T175" s="169">
        <f aca="true" t="shared" si="0" ref="T175:T184">SUM(O175:R175)</f>
        <v>3496009.1093519265</v>
      </c>
    </row>
    <row r="176" spans="1:20" ht="15.75">
      <c r="A176" s="5"/>
      <c r="B176" s="120" t="s">
        <v>111</v>
      </c>
      <c r="C176" s="126"/>
      <c r="D176" s="3"/>
      <c r="E176" s="57"/>
      <c r="F176" s="246">
        <v>106961</v>
      </c>
      <c r="G176" s="129">
        <v>99975</v>
      </c>
      <c r="H176" s="203">
        <v>0</v>
      </c>
      <c r="I176" s="124">
        <v>0</v>
      </c>
      <c r="O176" s="170">
        <v>0</v>
      </c>
      <c r="P176" s="170"/>
      <c r="Q176" s="170">
        <f>(10125811670+5367196778)/P172</f>
        <v>2497663.7833306463</v>
      </c>
      <c r="R176" s="170">
        <v>2341170.16</v>
      </c>
      <c r="S176" s="171"/>
      <c r="T176" s="172">
        <f t="shared" si="0"/>
        <v>4838833.9433306465</v>
      </c>
    </row>
    <row r="177" spans="1:20" ht="15.75">
      <c r="A177" s="5"/>
      <c r="B177" s="120" t="s">
        <v>112</v>
      </c>
      <c r="C177" s="126"/>
      <c r="D177" s="3"/>
      <c r="E177" s="248"/>
      <c r="F177" s="246">
        <v>226615</v>
      </c>
      <c r="G177" s="129">
        <v>134330</v>
      </c>
      <c r="H177" s="203">
        <v>0</v>
      </c>
      <c r="I177" s="124">
        <v>0</v>
      </c>
      <c r="O177" s="173">
        <f>9972729.71+9255757.07</f>
        <v>19228486.78</v>
      </c>
      <c r="P177" s="173"/>
      <c r="Q177" s="173">
        <f>(3971260015+10626927634)/P172</f>
        <v>2353407.6493632114</v>
      </c>
      <c r="R177" s="173">
        <f>13874238.83+12115788.15</f>
        <v>25990026.98</v>
      </c>
      <c r="S177" s="174"/>
      <c r="T177" s="175">
        <f t="shared" si="0"/>
        <v>47571921.40936321</v>
      </c>
    </row>
    <row r="178" spans="1:20" ht="15.75">
      <c r="A178" s="5"/>
      <c r="B178" s="120" t="s">
        <v>101</v>
      </c>
      <c r="C178" s="126"/>
      <c r="D178" s="3"/>
      <c r="E178" s="57"/>
      <c r="F178" s="246">
        <v>51934</v>
      </c>
      <c r="G178" s="129">
        <v>56381</v>
      </c>
      <c r="H178" s="203">
        <v>0</v>
      </c>
      <c r="I178" s="124">
        <v>0</v>
      </c>
      <c r="O178" s="173">
        <f>195125.6+63270.37</f>
        <v>258395.97</v>
      </c>
      <c r="P178" s="173"/>
      <c r="Q178" s="173"/>
      <c r="R178" s="173"/>
      <c r="S178" s="174"/>
      <c r="T178" s="175">
        <f t="shared" si="0"/>
        <v>258395.97</v>
      </c>
    </row>
    <row r="179" spans="1:20" ht="15.75">
      <c r="A179" s="5"/>
      <c r="B179" s="130"/>
      <c r="C179" s="131"/>
      <c r="D179" s="3"/>
      <c r="E179" s="57"/>
      <c r="F179" s="156"/>
      <c r="G179" s="51"/>
      <c r="H179" s="150"/>
      <c r="I179" s="132"/>
      <c r="O179" s="176">
        <f>18752567.46+20360631.18</f>
        <v>39113198.64</v>
      </c>
      <c r="P179" s="176"/>
      <c r="Q179" s="176">
        <f>(252626628399+187542544065)/P172</f>
        <v>70960691.99806546</v>
      </c>
      <c r="R179" s="176">
        <v>72027.5</v>
      </c>
      <c r="S179" s="177"/>
      <c r="T179" s="178">
        <f t="shared" si="0"/>
        <v>110145918.13806546</v>
      </c>
    </row>
    <row r="180" spans="1:20" ht="16.5" thickBot="1">
      <c r="A180" s="5"/>
      <c r="B180" s="126"/>
      <c r="C180" s="126"/>
      <c r="D180" s="3"/>
      <c r="E180" s="3"/>
      <c r="F180" s="151">
        <f>SUM(F174:F179)</f>
        <v>502587</v>
      </c>
      <c r="G180" s="133">
        <f>SUM(G174:G179)</f>
        <v>404033</v>
      </c>
      <c r="H180" s="151">
        <v>189486</v>
      </c>
      <c r="I180" s="133">
        <v>210404</v>
      </c>
      <c r="J180" s="28"/>
      <c r="K180" s="28"/>
      <c r="M180" s="28">
        <f>F180-'IS'!F16</f>
        <v>0</v>
      </c>
      <c r="N180" s="28"/>
      <c r="O180" s="176">
        <f>383093.54+160880.05</f>
        <v>543973.59</v>
      </c>
      <c r="P180" s="176"/>
      <c r="Q180" s="176"/>
      <c r="R180" s="176"/>
      <c r="S180" s="177"/>
      <c r="T180" s="178">
        <f t="shared" si="0"/>
        <v>543973.59</v>
      </c>
    </row>
    <row r="181" spans="1:20" ht="16.5" thickTop="1">
      <c r="A181" s="5"/>
      <c r="B181" s="3"/>
      <c r="C181" s="3"/>
      <c r="D181" s="3"/>
      <c r="E181" s="3"/>
      <c r="F181" s="134"/>
      <c r="G181" s="3"/>
      <c r="H181" s="3"/>
      <c r="I181" s="3"/>
      <c r="O181" s="179">
        <f>117793.56+420106.29</f>
        <v>537899.85</v>
      </c>
      <c r="P181" s="179"/>
      <c r="Q181" s="179">
        <f>31410099999/P172</f>
        <v>5063694.986135741</v>
      </c>
      <c r="R181" s="179"/>
      <c r="S181" s="180"/>
      <c r="T181" s="181">
        <f t="shared" si="0"/>
        <v>5601594.83613574</v>
      </c>
    </row>
    <row r="182" spans="1:20" ht="15.75">
      <c r="A182" s="5" t="s">
        <v>118</v>
      </c>
      <c r="B182" s="5" t="s">
        <v>113</v>
      </c>
      <c r="C182" s="3"/>
      <c r="D182" s="3"/>
      <c r="E182" s="3"/>
      <c r="F182" s="3"/>
      <c r="G182" s="3"/>
      <c r="H182" s="3"/>
      <c r="I182" s="3"/>
      <c r="O182" s="179">
        <v>431659.16</v>
      </c>
      <c r="P182" s="179"/>
      <c r="Q182" s="179">
        <f>40641528464/P172</f>
        <v>6551914.954699339</v>
      </c>
      <c r="R182" s="179">
        <f>5116867.73+5776064.77</f>
        <v>10892932.5</v>
      </c>
      <c r="S182" s="180"/>
      <c r="T182" s="181">
        <f t="shared" si="0"/>
        <v>17876506.61469934</v>
      </c>
    </row>
    <row r="183" spans="1:20" ht="15.75">
      <c r="A183" s="5"/>
      <c r="B183" s="5"/>
      <c r="C183" s="3"/>
      <c r="D183" s="3"/>
      <c r="E183" s="3"/>
      <c r="F183" s="3"/>
      <c r="G183" s="3"/>
      <c r="H183" s="3"/>
      <c r="I183" s="3"/>
      <c r="O183" s="179">
        <f>248615.4+165229.96</f>
        <v>413845.36</v>
      </c>
      <c r="P183" s="179"/>
      <c r="Q183" s="179"/>
      <c r="R183" s="179"/>
      <c r="S183" s="180"/>
      <c r="T183" s="181">
        <f t="shared" si="0"/>
        <v>413845.36</v>
      </c>
    </row>
    <row r="184" spans="1:20" ht="30.75" customHeight="1">
      <c r="A184" s="5"/>
      <c r="B184" s="291" t="s">
        <v>114</v>
      </c>
      <c r="C184" s="291"/>
      <c r="D184" s="291"/>
      <c r="E184" s="291"/>
      <c r="F184" s="291"/>
      <c r="G184" s="291"/>
      <c r="H184" s="291"/>
      <c r="I184" s="291"/>
      <c r="O184" s="166">
        <f>SUM(O174:O183)</f>
        <v>90414333.63</v>
      </c>
      <c r="P184" s="166">
        <f>SUM(P174:P183)</f>
        <v>25547164.41</v>
      </c>
      <c r="Q184" s="166">
        <f>SUM(Q174:Q183)</f>
        <v>88361907.7109463</v>
      </c>
      <c r="R184" s="166">
        <f>SUM(R174:R183)</f>
        <v>56522431.510000005</v>
      </c>
      <c r="T184" s="30">
        <f t="shared" si="0"/>
        <v>260845837.26094627</v>
      </c>
    </row>
    <row r="185" spans="1:19" ht="15.75">
      <c r="A185" s="5"/>
      <c r="B185" s="3"/>
      <c r="C185" s="3"/>
      <c r="D185" s="3"/>
      <c r="E185" s="3"/>
      <c r="F185" s="3"/>
      <c r="G185" s="3"/>
      <c r="H185" s="3"/>
      <c r="I185" s="3"/>
      <c r="S185" s="28"/>
    </row>
    <row r="186" spans="1:19" ht="15.75">
      <c r="A186" s="5" t="s">
        <v>119</v>
      </c>
      <c r="B186" s="5" t="s">
        <v>314</v>
      </c>
      <c r="C186" s="3"/>
      <c r="D186" s="3"/>
      <c r="E186" s="3"/>
      <c r="F186" s="3"/>
      <c r="G186" s="3"/>
      <c r="H186" s="3"/>
      <c r="I186" s="3"/>
      <c r="N186" s="166"/>
      <c r="S186" s="30"/>
    </row>
    <row r="187" spans="1:9" ht="15.75">
      <c r="A187" s="5"/>
      <c r="B187" s="5"/>
      <c r="C187" s="3"/>
      <c r="D187" s="3"/>
      <c r="E187" s="3"/>
      <c r="F187" s="3"/>
      <c r="G187" s="3"/>
      <c r="H187" s="3"/>
      <c r="I187" s="3"/>
    </row>
    <row r="188" spans="1:9" s="42" customFormat="1" ht="35.25" customHeight="1">
      <c r="A188" s="60"/>
      <c r="B188" s="260" t="s">
        <v>315</v>
      </c>
      <c r="C188" s="260"/>
      <c r="D188" s="260"/>
      <c r="E188" s="260"/>
      <c r="F188" s="260"/>
      <c r="G188" s="260"/>
      <c r="H188" s="260"/>
      <c r="I188" s="260"/>
    </row>
    <row r="189" spans="1:9" ht="15.75">
      <c r="A189" s="60"/>
      <c r="B189" s="57"/>
      <c r="C189" s="57"/>
      <c r="D189" s="57"/>
      <c r="E189" s="57"/>
      <c r="F189" s="57"/>
      <c r="G189" s="57"/>
      <c r="H189" s="57"/>
      <c r="I189" s="57"/>
    </row>
    <row r="190" spans="1:9" s="26" customFormat="1" ht="15.75">
      <c r="A190" s="135" t="s">
        <v>280</v>
      </c>
      <c r="B190" s="162" t="s">
        <v>279</v>
      </c>
      <c r="C190" s="57"/>
      <c r="D190" s="57"/>
      <c r="E190" s="57"/>
      <c r="F190" s="57"/>
      <c r="G190" s="57"/>
      <c r="H190" s="57"/>
      <c r="I190" s="57"/>
    </row>
    <row r="191" spans="1:9" ht="15.75">
      <c r="A191" s="53"/>
      <c r="B191" s="57"/>
      <c r="C191" s="57"/>
      <c r="D191" s="57"/>
      <c r="E191" s="57"/>
      <c r="F191" s="57"/>
      <c r="G191" s="57"/>
      <c r="H191" s="57"/>
      <c r="I191" s="57"/>
    </row>
    <row r="192" spans="1:9" ht="15.75">
      <c r="A192" s="53"/>
      <c r="B192" s="263" t="s">
        <v>316</v>
      </c>
      <c r="C192" s="263"/>
      <c r="D192" s="263"/>
      <c r="E192" s="263"/>
      <c r="F192" s="263"/>
      <c r="G192" s="263"/>
      <c r="H192" s="263"/>
      <c r="I192" s="263"/>
    </row>
    <row r="193" spans="1:9" ht="15.75">
      <c r="A193" s="60"/>
      <c r="B193" s="57"/>
      <c r="C193" s="57"/>
      <c r="D193" s="57"/>
      <c r="E193" s="57"/>
      <c r="F193" s="57"/>
      <c r="G193" s="57"/>
      <c r="H193" s="57"/>
      <c r="I193" s="57"/>
    </row>
    <row r="194" spans="1:9" ht="15.75">
      <c r="A194" s="60" t="s">
        <v>281</v>
      </c>
      <c r="B194" s="60" t="s">
        <v>115</v>
      </c>
      <c r="C194" s="57"/>
      <c r="D194" s="57"/>
      <c r="E194" s="57"/>
      <c r="F194" s="57"/>
      <c r="G194" s="57"/>
      <c r="H194" s="57"/>
      <c r="I194" s="57"/>
    </row>
    <row r="195" spans="1:9" ht="15.75">
      <c r="A195" s="60"/>
      <c r="B195" s="60"/>
      <c r="C195" s="57"/>
      <c r="D195" s="57"/>
      <c r="E195" s="57"/>
      <c r="F195" s="57"/>
      <c r="G195" s="57"/>
      <c r="H195" s="57"/>
      <c r="I195" s="57"/>
    </row>
    <row r="196" spans="1:9" ht="15.75">
      <c r="A196" s="60"/>
      <c r="B196" s="297" t="s">
        <v>349</v>
      </c>
      <c r="C196" s="297"/>
      <c r="D196" s="297"/>
      <c r="E196" s="297"/>
      <c r="F196" s="297"/>
      <c r="G196" s="297"/>
      <c r="H196" s="297"/>
      <c r="I196" s="297"/>
    </row>
    <row r="197" spans="1:9" ht="15.75">
      <c r="A197" s="60"/>
      <c r="B197" s="57"/>
      <c r="C197" s="57"/>
      <c r="D197" s="57"/>
      <c r="E197" s="57"/>
      <c r="F197" s="57"/>
      <c r="G197" s="57"/>
      <c r="H197" s="57"/>
      <c r="I197" s="57"/>
    </row>
    <row r="198" spans="1:9" ht="15.75">
      <c r="A198" s="60" t="s">
        <v>120</v>
      </c>
      <c r="B198" s="60" t="s">
        <v>116</v>
      </c>
      <c r="C198" s="57"/>
      <c r="D198" s="57"/>
      <c r="E198" s="57"/>
      <c r="F198" s="57"/>
      <c r="G198" s="57"/>
      <c r="H198" s="57"/>
      <c r="I198" s="57"/>
    </row>
    <row r="199" spans="1:9" ht="15.75">
      <c r="A199" s="60"/>
      <c r="B199" s="60"/>
      <c r="C199" s="57"/>
      <c r="D199" s="57"/>
      <c r="E199" s="57"/>
      <c r="F199" s="57"/>
      <c r="G199" s="57"/>
      <c r="H199" s="57"/>
      <c r="I199" s="136"/>
    </row>
    <row r="200" spans="1:9" s="42" customFormat="1" ht="15.75" customHeight="1">
      <c r="A200" s="60"/>
      <c r="B200" s="264" t="s">
        <v>350</v>
      </c>
      <c r="C200" s="264"/>
      <c r="D200" s="264"/>
      <c r="E200" s="264"/>
      <c r="F200" s="264"/>
      <c r="G200" s="264"/>
      <c r="H200" s="264"/>
      <c r="I200" s="264"/>
    </row>
    <row r="201" spans="1:9" ht="15.75">
      <c r="A201" s="5"/>
      <c r="B201" s="60"/>
      <c r="C201" s="3"/>
      <c r="D201" s="3"/>
      <c r="E201" s="3"/>
      <c r="F201" s="3"/>
      <c r="G201" s="3"/>
      <c r="H201" s="3"/>
      <c r="I201" s="3"/>
    </row>
    <row r="202" spans="1:9" ht="15.75">
      <c r="A202" s="60"/>
      <c r="B202" s="3"/>
      <c r="C202" s="57"/>
      <c r="D202" s="57"/>
      <c r="E202" s="57"/>
      <c r="F202" s="57"/>
      <c r="G202" s="57"/>
      <c r="H202" s="57"/>
      <c r="I202" s="137"/>
    </row>
    <row r="203" spans="1:9" ht="15.75">
      <c r="A203" s="60"/>
      <c r="B203" s="57"/>
      <c r="C203" s="57"/>
      <c r="D203" s="57"/>
      <c r="E203" s="57"/>
      <c r="F203" s="57"/>
      <c r="G203" s="57"/>
      <c r="H203" s="57"/>
      <c r="I203" s="57"/>
    </row>
    <row r="204" spans="1:9" ht="15.75">
      <c r="A204" s="60"/>
      <c r="B204" s="57"/>
      <c r="C204" s="57"/>
      <c r="D204" s="57"/>
      <c r="E204" s="57"/>
      <c r="F204" s="57"/>
      <c r="G204" s="57"/>
      <c r="H204" s="57"/>
      <c r="I204" s="62"/>
    </row>
    <row r="205" spans="1:9" ht="15.75">
      <c r="A205" s="60"/>
      <c r="B205" s="57"/>
      <c r="C205" s="57"/>
      <c r="D205" s="57"/>
      <c r="E205" s="57"/>
      <c r="F205" s="57"/>
      <c r="G205" s="57"/>
      <c r="H205" s="57"/>
      <c r="I205" s="62"/>
    </row>
    <row r="206" spans="1:9" ht="15.75">
      <c r="A206" s="60"/>
      <c r="B206" s="57"/>
      <c r="C206" s="57"/>
      <c r="D206" s="57"/>
      <c r="E206" s="57"/>
      <c r="F206" s="57"/>
      <c r="G206" s="57"/>
      <c r="H206" s="57"/>
      <c r="I206" s="62"/>
    </row>
    <row r="207" spans="1:9" ht="15.75">
      <c r="A207" s="60"/>
      <c r="B207" s="57"/>
      <c r="C207" s="57"/>
      <c r="D207" s="57"/>
      <c r="E207" s="57"/>
      <c r="F207" s="57"/>
      <c r="G207" s="57"/>
      <c r="H207" s="57"/>
      <c r="I207" s="62"/>
    </row>
    <row r="208" spans="1:9" ht="15.75">
      <c r="A208" s="60"/>
      <c r="B208" s="57"/>
      <c r="C208" s="57"/>
      <c r="D208" s="57"/>
      <c r="E208" s="57"/>
      <c r="F208" s="57"/>
      <c r="G208" s="57"/>
      <c r="H208" s="57"/>
      <c r="I208" s="62"/>
    </row>
    <row r="209" spans="1:9" ht="15.75">
      <c r="A209" s="60"/>
      <c r="B209" s="57"/>
      <c r="C209" s="57"/>
      <c r="D209" s="57"/>
      <c r="E209" s="57"/>
      <c r="F209" s="57"/>
      <c r="G209" s="57"/>
      <c r="H209" s="57"/>
      <c r="I209" s="57"/>
    </row>
    <row r="210" spans="1:9" ht="15.75">
      <c r="A210" s="60"/>
      <c r="B210" s="57"/>
      <c r="C210" s="57"/>
      <c r="D210" s="57"/>
      <c r="E210" s="57"/>
      <c r="F210" s="57"/>
      <c r="G210" s="57"/>
      <c r="H210" s="57"/>
      <c r="I210" s="57"/>
    </row>
    <row r="211" spans="1:9" ht="15.75">
      <c r="A211" s="60"/>
      <c r="B211" s="57"/>
      <c r="C211" s="57"/>
      <c r="D211" s="57"/>
      <c r="E211" s="57"/>
      <c r="F211" s="57"/>
      <c r="G211" s="57"/>
      <c r="H211" s="57"/>
      <c r="I211" s="57"/>
    </row>
    <row r="212" spans="1:9" ht="15.75">
      <c r="A212" s="60" t="s">
        <v>123</v>
      </c>
      <c r="B212" s="60" t="s">
        <v>121</v>
      </c>
      <c r="C212" s="57"/>
      <c r="D212" s="57"/>
      <c r="E212" s="57"/>
      <c r="F212" s="57"/>
      <c r="G212" s="57"/>
      <c r="H212" s="57"/>
      <c r="I212" s="57"/>
    </row>
    <row r="213" spans="1:9" ht="15.75">
      <c r="A213" s="5"/>
      <c r="B213" s="3"/>
      <c r="C213" s="3"/>
      <c r="D213" s="3"/>
      <c r="E213" s="3"/>
      <c r="F213" s="257" t="s">
        <v>249</v>
      </c>
      <c r="G213" s="257"/>
      <c r="H213" s="257" t="s">
        <v>250</v>
      </c>
      <c r="I213" s="257"/>
    </row>
    <row r="214" spans="1:9" ht="15.75">
      <c r="A214" s="60"/>
      <c r="B214" s="57"/>
      <c r="C214" s="57"/>
      <c r="D214" s="57"/>
      <c r="E214" s="57"/>
      <c r="F214" s="258" t="s">
        <v>122</v>
      </c>
      <c r="G214" s="258"/>
      <c r="H214" s="258" t="s">
        <v>334</v>
      </c>
      <c r="I214" s="258"/>
    </row>
    <row r="215" spans="1:9" s="119" customFormat="1" ht="30.75" customHeight="1">
      <c r="A215" s="138"/>
      <c r="B215" s="139"/>
      <c r="C215" s="139"/>
      <c r="D215" s="139"/>
      <c r="E215" s="139"/>
      <c r="F215" s="140" t="s">
        <v>351</v>
      </c>
      <c r="G215" s="140" t="s">
        <v>352</v>
      </c>
      <c r="H215" s="140" t="str">
        <f>F215</f>
        <v>30.6.11
RM’000</v>
      </c>
      <c r="I215" s="140" t="str">
        <f>G215</f>
        <v>30.6.10
RM’000</v>
      </c>
    </row>
    <row r="216" spans="1:9" s="119" customFormat="1" ht="15.75">
      <c r="A216" s="138"/>
      <c r="B216" s="139"/>
      <c r="C216" s="139"/>
      <c r="D216" s="139"/>
      <c r="E216" s="139"/>
      <c r="F216" s="140"/>
      <c r="G216" s="140"/>
      <c r="H216" s="140"/>
      <c r="I216" s="140"/>
    </row>
    <row r="217" spans="1:14" ht="15.75">
      <c r="A217" s="60"/>
      <c r="B217" s="57" t="s">
        <v>45</v>
      </c>
      <c r="C217" s="57"/>
      <c r="D217" s="57"/>
      <c r="E217" s="44"/>
      <c r="F217" s="63">
        <f>'IS'!B16</f>
        <v>149889</v>
      </c>
      <c r="G217" s="63">
        <f>'IS'!D16</f>
        <v>119287</v>
      </c>
      <c r="H217" s="63">
        <f>'IS'!F16</f>
        <v>502587</v>
      </c>
      <c r="I217" s="63">
        <f>'IS'!H16</f>
        <v>404033</v>
      </c>
      <c r="J217" s="54">
        <f>(F217-G217)/G217</f>
        <v>0.25654094746284173</v>
      </c>
      <c r="K217" s="54"/>
      <c r="L217" s="54">
        <f>(H217-I217)/I217</f>
        <v>0.24392561993698533</v>
      </c>
      <c r="M217" s="44">
        <f>H217/I217-1</f>
        <v>0.24392561993698525</v>
      </c>
      <c r="N217" s="54"/>
    </row>
    <row r="218" spans="1:13" ht="15.75">
      <c r="A218" s="60"/>
      <c r="B218" s="57"/>
      <c r="C218" s="57"/>
      <c r="D218" s="57"/>
      <c r="E218" s="57"/>
      <c r="F218" s="63"/>
      <c r="G218" s="63"/>
      <c r="H218" s="63"/>
      <c r="I218" s="63"/>
      <c r="J218" s="42"/>
      <c r="K218" s="54"/>
      <c r="L218" s="42"/>
      <c r="M218" s="54"/>
    </row>
    <row r="219" spans="1:14" ht="16.5" thickBot="1">
      <c r="A219" s="60"/>
      <c r="B219" s="57" t="s">
        <v>63</v>
      </c>
      <c r="C219" s="57"/>
      <c r="D219" s="57"/>
      <c r="E219" s="57"/>
      <c r="F219" s="141">
        <f>'IS'!B32</f>
        <v>18379</v>
      </c>
      <c r="G219" s="112">
        <f>'IS'!D32</f>
        <v>808</v>
      </c>
      <c r="H219" s="141">
        <f>'IS'!F32</f>
        <v>52374</v>
      </c>
      <c r="I219" s="141">
        <f>'IS'!H32</f>
        <v>18946</v>
      </c>
      <c r="J219" s="54">
        <f>(F219-G219)/G219</f>
        <v>21.746287128712872</v>
      </c>
      <c r="K219" s="54"/>
      <c r="L219" s="54">
        <f>(H219-I219)/I219</f>
        <v>1.7643829832154545</v>
      </c>
      <c r="M219" s="44">
        <f>H219/I219-1</f>
        <v>1.7643829832154543</v>
      </c>
      <c r="N219" s="54"/>
    </row>
    <row r="220" spans="1:13" ht="16.5" thickTop="1">
      <c r="A220" s="60"/>
      <c r="B220" s="57"/>
      <c r="C220" s="57"/>
      <c r="D220" s="57"/>
      <c r="E220" s="57"/>
      <c r="F220" s="57"/>
      <c r="G220" s="57"/>
      <c r="H220" s="57"/>
      <c r="I220" s="57"/>
      <c r="J220" s="42"/>
      <c r="K220" s="42"/>
      <c r="L220" s="42"/>
      <c r="M220" s="42"/>
    </row>
    <row r="221" spans="1:13" ht="63" customHeight="1">
      <c r="A221" s="60"/>
      <c r="B221" s="259" t="s">
        <v>370</v>
      </c>
      <c r="C221" s="259"/>
      <c r="D221" s="259"/>
      <c r="E221" s="259"/>
      <c r="F221" s="259"/>
      <c r="G221" s="259"/>
      <c r="H221" s="259"/>
      <c r="I221" s="259"/>
      <c r="J221" s="42"/>
      <c r="K221" s="42"/>
      <c r="L221" s="42"/>
      <c r="M221" s="42"/>
    </row>
    <row r="222" spans="1:9" ht="15.75">
      <c r="A222" s="60"/>
      <c r="B222" s="57"/>
      <c r="C222" s="57"/>
      <c r="D222" s="57"/>
      <c r="E222" s="57"/>
      <c r="F222" s="57"/>
      <c r="G222" s="57"/>
      <c r="H222" s="57"/>
      <c r="I222" s="57"/>
    </row>
    <row r="223" spans="1:9" ht="15.75">
      <c r="A223" s="60" t="s">
        <v>125</v>
      </c>
      <c r="B223" s="60" t="s">
        <v>124</v>
      </c>
      <c r="C223" s="57"/>
      <c r="D223" s="57"/>
      <c r="E223" s="57"/>
      <c r="F223" s="57"/>
      <c r="G223" s="57"/>
      <c r="H223" s="57"/>
      <c r="I223" s="57"/>
    </row>
    <row r="224" spans="1:9" ht="15.75">
      <c r="A224" s="60"/>
      <c r="B224" s="57"/>
      <c r="C224" s="57"/>
      <c r="D224" s="57"/>
      <c r="E224" s="57"/>
      <c r="F224" s="57"/>
      <c r="G224" s="57"/>
      <c r="H224" s="57"/>
      <c r="I224" s="57"/>
    </row>
    <row r="225" spans="1:9" ht="29.25">
      <c r="A225" s="60"/>
      <c r="B225" s="57"/>
      <c r="C225" s="57"/>
      <c r="D225" s="57"/>
      <c r="E225" s="57"/>
      <c r="F225" s="57"/>
      <c r="G225" s="240" t="s">
        <v>122</v>
      </c>
      <c r="H225" s="240"/>
      <c r="I225" s="240" t="s">
        <v>122</v>
      </c>
    </row>
    <row r="226" spans="1:12" ht="29.25">
      <c r="A226" s="60"/>
      <c r="B226" s="57"/>
      <c r="C226" s="57"/>
      <c r="D226" s="57"/>
      <c r="E226" s="57"/>
      <c r="F226" s="57"/>
      <c r="G226" s="240" t="str">
        <f>F215</f>
        <v>30.6.11
RM’000</v>
      </c>
      <c r="H226" s="66"/>
      <c r="I226" s="240" t="s">
        <v>317</v>
      </c>
      <c r="L226" s="28"/>
    </row>
    <row r="227" spans="1:12" ht="15.75">
      <c r="A227" s="60"/>
      <c r="B227" s="57"/>
      <c r="C227" s="57"/>
      <c r="D227" s="57"/>
      <c r="E227" s="57"/>
      <c r="F227" s="57"/>
      <c r="G227" s="240"/>
      <c r="H227" s="66"/>
      <c r="I227" s="240"/>
      <c r="L227" s="28"/>
    </row>
    <row r="228" spans="1:14" ht="16.5" thickBot="1">
      <c r="A228" s="60"/>
      <c r="B228" s="57" t="s">
        <v>63</v>
      </c>
      <c r="C228" s="57"/>
      <c r="D228" s="57"/>
      <c r="E228" s="57"/>
      <c r="F228" s="57"/>
      <c r="G228" s="142">
        <f>F219</f>
        <v>18379</v>
      </c>
      <c r="H228" s="57"/>
      <c r="I228" s="142">
        <v>8878</v>
      </c>
      <c r="J228" s="28" t="s">
        <v>173</v>
      </c>
      <c r="M228" s="54">
        <f>G228/I228-1</f>
        <v>1.0701734624915522</v>
      </c>
      <c r="N228" s="182"/>
    </row>
    <row r="229" spans="1:9" ht="16.5" thickTop="1">
      <c r="A229" s="60"/>
      <c r="B229" s="57"/>
      <c r="C229" s="57"/>
      <c r="D229" s="57"/>
      <c r="E229" s="57"/>
      <c r="F229" s="57"/>
      <c r="G229" s="57"/>
      <c r="H229" s="57"/>
      <c r="I229" s="57"/>
    </row>
    <row r="230" spans="1:14" ht="45.75" customHeight="1">
      <c r="A230" s="60"/>
      <c r="B230" s="259" t="s">
        <v>371</v>
      </c>
      <c r="C230" s="259"/>
      <c r="D230" s="259"/>
      <c r="E230" s="259"/>
      <c r="F230" s="259"/>
      <c r="G230" s="259"/>
      <c r="H230" s="259"/>
      <c r="I230" s="259"/>
      <c r="N230" s="247"/>
    </row>
    <row r="231" spans="1:9" ht="15.75">
      <c r="A231" s="60"/>
      <c r="B231" s="57"/>
      <c r="C231" s="57"/>
      <c r="D231" s="57"/>
      <c r="E231" s="57"/>
      <c r="F231" s="57"/>
      <c r="G231" s="57"/>
      <c r="H231" s="57"/>
      <c r="I231" s="57"/>
    </row>
    <row r="232" spans="1:9" ht="15.75">
      <c r="A232" s="60" t="s">
        <v>129</v>
      </c>
      <c r="B232" s="60" t="s">
        <v>126</v>
      </c>
      <c r="C232" s="57"/>
      <c r="D232" s="57"/>
      <c r="E232" s="57"/>
      <c r="F232" s="57"/>
      <c r="G232" s="57"/>
      <c r="H232" s="57"/>
      <c r="I232" s="57"/>
    </row>
    <row r="233" spans="1:9" ht="15.75">
      <c r="A233" s="60"/>
      <c r="B233" s="60"/>
      <c r="C233" s="57"/>
      <c r="D233" s="57"/>
      <c r="E233" s="57"/>
      <c r="F233" s="57"/>
      <c r="G233" s="57"/>
      <c r="H233" s="57"/>
      <c r="I233" s="57"/>
    </row>
    <row r="234" spans="1:9" ht="33" customHeight="1">
      <c r="A234" s="60"/>
      <c r="B234" s="260" t="s">
        <v>353</v>
      </c>
      <c r="C234" s="260"/>
      <c r="D234" s="260"/>
      <c r="E234" s="260"/>
      <c r="F234" s="260"/>
      <c r="G234" s="260"/>
      <c r="H234" s="260"/>
      <c r="I234" s="260"/>
    </row>
    <row r="235" spans="1:9" ht="15.75">
      <c r="A235" s="60"/>
      <c r="B235" s="57"/>
      <c r="C235" s="57"/>
      <c r="D235" s="57"/>
      <c r="E235" s="57"/>
      <c r="F235" s="57"/>
      <c r="G235" s="57"/>
      <c r="H235" s="57"/>
      <c r="I235" s="57"/>
    </row>
    <row r="236" spans="1:9" ht="15.75">
      <c r="A236" s="5" t="s">
        <v>130</v>
      </c>
      <c r="B236" s="5" t="s">
        <v>127</v>
      </c>
      <c r="C236" s="3"/>
      <c r="D236" s="3"/>
      <c r="E236" s="3"/>
      <c r="F236" s="3"/>
      <c r="G236" s="3"/>
      <c r="H236" s="3"/>
      <c r="I236" s="3"/>
    </row>
    <row r="237" spans="1:9" ht="15.75">
      <c r="A237" s="5"/>
      <c r="B237" s="5"/>
      <c r="C237" s="3"/>
      <c r="D237" s="3"/>
      <c r="E237" s="3"/>
      <c r="F237" s="3"/>
      <c r="G237" s="3"/>
      <c r="H237" s="3"/>
      <c r="I237" s="3"/>
    </row>
    <row r="238" spans="1:9" ht="15.75">
      <c r="A238" s="5"/>
      <c r="B238" s="3" t="s">
        <v>128</v>
      </c>
      <c r="C238" s="3"/>
      <c r="D238" s="3"/>
      <c r="E238" s="3"/>
      <c r="F238" s="3"/>
      <c r="G238" s="3"/>
      <c r="H238" s="3"/>
      <c r="I238" s="3"/>
    </row>
    <row r="239" spans="1:9" ht="15.75">
      <c r="A239" s="5"/>
      <c r="B239" s="3"/>
      <c r="C239" s="3"/>
      <c r="D239" s="3"/>
      <c r="E239" s="3"/>
      <c r="F239" s="3"/>
      <c r="G239" s="3"/>
      <c r="H239" s="3"/>
      <c r="I239" s="3"/>
    </row>
    <row r="240" spans="1:9" ht="15.75">
      <c r="A240" s="5" t="s">
        <v>135</v>
      </c>
      <c r="B240" s="5" t="s">
        <v>131</v>
      </c>
      <c r="C240" s="3"/>
      <c r="D240" s="3"/>
      <c r="E240" s="3"/>
      <c r="F240" s="3"/>
      <c r="G240" s="3"/>
      <c r="H240" s="3"/>
      <c r="I240" s="3"/>
    </row>
    <row r="241" spans="1:9" ht="15.75">
      <c r="A241" s="5"/>
      <c r="B241" s="3"/>
      <c r="C241" s="3"/>
      <c r="D241" s="3"/>
      <c r="E241" s="3"/>
      <c r="F241" s="261" t="str">
        <f>F213</f>
        <v>Individual Quarter</v>
      </c>
      <c r="G241" s="261"/>
      <c r="H241" s="261" t="str">
        <f>H213</f>
        <v>Cumulative Quarter</v>
      </c>
      <c r="I241" s="261"/>
    </row>
    <row r="242" spans="1:9" ht="15.75">
      <c r="A242" s="5"/>
      <c r="B242" s="3"/>
      <c r="C242" s="3"/>
      <c r="D242" s="3"/>
      <c r="E242" s="3"/>
      <c r="F242" s="296" t="str">
        <f>F214</f>
        <v>3 months ended</v>
      </c>
      <c r="G242" s="296"/>
      <c r="H242" s="296" t="str">
        <f>H214</f>
        <v>12 months ended</v>
      </c>
      <c r="I242" s="296"/>
    </row>
    <row r="243" spans="1:9" s="119" customFormat="1" ht="28.5">
      <c r="A243" s="130"/>
      <c r="B243" s="120"/>
      <c r="C243" s="120"/>
      <c r="D243" s="120"/>
      <c r="E243" s="120"/>
      <c r="F243" s="127" t="str">
        <f>F215</f>
        <v>30.6.11
RM’000</v>
      </c>
      <c r="G243" s="127" t="str">
        <f>G215</f>
        <v>30.6.10
RM’000</v>
      </c>
      <c r="H243" s="127" t="str">
        <f>H215</f>
        <v>30.6.11
RM’000</v>
      </c>
      <c r="I243" s="127" t="str">
        <f>I215</f>
        <v>30.6.10
RM’000</v>
      </c>
    </row>
    <row r="244" spans="1:9" ht="15.75">
      <c r="A244" s="5"/>
      <c r="B244" s="3" t="s">
        <v>132</v>
      </c>
      <c r="C244" s="3"/>
      <c r="D244" s="3"/>
      <c r="E244" s="3"/>
      <c r="F244" s="71"/>
      <c r="G244" s="71"/>
      <c r="H244" s="71"/>
      <c r="I244" s="71"/>
    </row>
    <row r="245" spans="1:9" ht="15.75">
      <c r="A245" s="5"/>
      <c r="B245" s="143" t="s">
        <v>133</v>
      </c>
      <c r="C245" s="3"/>
      <c r="D245" s="3"/>
      <c r="E245" s="3"/>
      <c r="F245" s="63">
        <f>H245+5234</f>
        <v>-3886</v>
      </c>
      <c r="G245" s="63">
        <f>I245+5913</f>
        <v>254</v>
      </c>
      <c r="H245" s="63">
        <f>367-1363-7100-1024</f>
        <v>-9120</v>
      </c>
      <c r="I245" s="71">
        <f>-4979-I246</f>
        <v>-5659</v>
      </c>
    </row>
    <row r="246" spans="1:9" ht="15.75">
      <c r="A246" s="5"/>
      <c r="B246" s="143" t="s">
        <v>134</v>
      </c>
      <c r="C246" s="3"/>
      <c r="D246" s="3"/>
      <c r="E246" s="3"/>
      <c r="F246" s="63">
        <f>H246-922</f>
        <v>345</v>
      </c>
      <c r="G246" s="63">
        <f>I246-753</f>
        <v>-73</v>
      </c>
      <c r="H246" s="63">
        <v>1267</v>
      </c>
      <c r="I246" s="71">
        <f>668+12</f>
        <v>680</v>
      </c>
    </row>
    <row r="247" spans="1:13" ht="16.5" thickBot="1">
      <c r="A247" s="5"/>
      <c r="B247" s="3"/>
      <c r="C247" s="3"/>
      <c r="D247" s="3"/>
      <c r="E247" s="3"/>
      <c r="F247" s="149">
        <f>SUM(F245:F246)</f>
        <v>-3541</v>
      </c>
      <c r="G247" s="149">
        <f>SUM(G245:G246)</f>
        <v>181</v>
      </c>
      <c r="H247" s="149">
        <f>SUM(H245:H246)</f>
        <v>-7853</v>
      </c>
      <c r="I247" s="144">
        <f>SUM(I245:I246)</f>
        <v>-4979</v>
      </c>
      <c r="K247" s="28"/>
      <c r="M247" s="44"/>
    </row>
    <row r="248" spans="1:9" ht="11.25" customHeight="1" thickTop="1">
      <c r="A248" s="5"/>
      <c r="B248" s="57"/>
      <c r="C248" s="57"/>
      <c r="D248" s="57"/>
      <c r="E248" s="57"/>
      <c r="F248" s="145"/>
      <c r="G248" s="145"/>
      <c r="H248" s="145"/>
      <c r="I248" s="145"/>
    </row>
    <row r="249" spans="1:9" ht="50.25" customHeight="1">
      <c r="A249" s="5"/>
      <c r="B249" s="297" t="s">
        <v>354</v>
      </c>
      <c r="C249" s="297"/>
      <c r="D249" s="297"/>
      <c r="E249" s="297"/>
      <c r="F249" s="297"/>
      <c r="G249" s="297"/>
      <c r="H249" s="297"/>
      <c r="I249" s="297"/>
    </row>
    <row r="250" spans="1:9" ht="15.75">
      <c r="A250" s="5"/>
      <c r="B250" s="4"/>
      <c r="C250" s="4"/>
      <c r="D250" s="4"/>
      <c r="E250" s="4"/>
      <c r="F250" s="4"/>
      <c r="G250" s="4"/>
      <c r="H250" s="4"/>
      <c r="I250" s="4"/>
    </row>
    <row r="251" spans="1:9" ht="15.75">
      <c r="A251" s="5" t="s">
        <v>156</v>
      </c>
      <c r="B251" s="183" t="s">
        <v>136</v>
      </c>
      <c r="C251" s="159"/>
      <c r="D251" s="159"/>
      <c r="E251" s="159"/>
      <c r="F251" s="159"/>
      <c r="G251" s="159"/>
      <c r="H251" s="159"/>
      <c r="I251" s="159"/>
    </row>
    <row r="252" spans="1:9" ht="16.5" customHeight="1">
      <c r="A252" s="5"/>
      <c r="B252" s="183"/>
      <c r="C252" s="159"/>
      <c r="D252" s="159"/>
      <c r="E252" s="159"/>
      <c r="F252" s="159"/>
      <c r="G252" s="159"/>
      <c r="H252" s="159"/>
      <c r="I252" s="159"/>
    </row>
    <row r="253" spans="1:9" ht="15.75">
      <c r="A253" s="5"/>
      <c r="B253" s="273" t="s">
        <v>355</v>
      </c>
      <c r="C253" s="273"/>
      <c r="D253" s="273"/>
      <c r="E253" s="273"/>
      <c r="F253" s="273"/>
      <c r="G253" s="273"/>
      <c r="H253" s="273"/>
      <c r="I253" s="273"/>
    </row>
    <row r="254" spans="1:9" ht="15.75">
      <c r="A254" s="5"/>
      <c r="B254" s="273"/>
      <c r="C254" s="273"/>
      <c r="D254" s="273"/>
      <c r="E254" s="273"/>
      <c r="F254" s="273"/>
      <c r="G254" s="273"/>
      <c r="H254" s="273"/>
      <c r="I254" s="273"/>
    </row>
    <row r="255" spans="1:9" ht="15.75">
      <c r="A255" s="5"/>
      <c r="B255" s="273"/>
      <c r="C255" s="273"/>
      <c r="D255" s="273"/>
      <c r="E255" s="273"/>
      <c r="F255" s="273"/>
      <c r="G255" s="273"/>
      <c r="H255" s="273"/>
      <c r="I255" s="273"/>
    </row>
    <row r="256" spans="1:9" ht="15.75">
      <c r="A256" s="5"/>
      <c r="B256" s="11"/>
      <c r="C256" s="11"/>
      <c r="D256" s="11"/>
      <c r="E256" s="11"/>
      <c r="F256" s="11"/>
      <c r="G256" s="11"/>
      <c r="H256" s="11"/>
      <c r="I256" s="11"/>
    </row>
    <row r="257" spans="1:9" ht="15.75">
      <c r="A257" s="5" t="s">
        <v>157</v>
      </c>
      <c r="B257" s="233" t="s">
        <v>137</v>
      </c>
      <c r="C257" s="11"/>
      <c r="D257" s="11"/>
      <c r="E257" s="11"/>
      <c r="F257" s="11"/>
      <c r="G257" s="11"/>
      <c r="H257" s="11"/>
      <c r="I257" s="11"/>
    </row>
    <row r="258" spans="1:9" ht="15.75">
      <c r="A258" s="5"/>
      <c r="B258" s="233"/>
      <c r="C258" s="11"/>
      <c r="D258" s="11"/>
      <c r="E258" s="11"/>
      <c r="F258" s="11"/>
      <c r="G258" s="11"/>
      <c r="H258" s="11"/>
      <c r="I258" s="11"/>
    </row>
    <row r="259" spans="1:9" ht="15.75">
      <c r="A259" s="5"/>
      <c r="B259" s="291" t="s">
        <v>356</v>
      </c>
      <c r="C259" s="291"/>
      <c r="D259" s="291"/>
      <c r="E259" s="291"/>
      <c r="F259" s="291"/>
      <c r="G259" s="291"/>
      <c r="H259" s="291"/>
      <c r="I259" s="291"/>
    </row>
    <row r="260" spans="1:9" ht="15.75">
      <c r="A260" s="5"/>
      <c r="B260" s="11"/>
      <c r="C260" s="11"/>
      <c r="D260" s="11"/>
      <c r="E260" s="11"/>
      <c r="F260" s="11"/>
      <c r="G260" s="11"/>
      <c r="H260" s="11"/>
      <c r="I260" s="11"/>
    </row>
    <row r="261" spans="1:9" ht="15.75">
      <c r="A261" s="5" t="s">
        <v>158</v>
      </c>
      <c r="B261" s="233" t="s">
        <v>138</v>
      </c>
      <c r="C261" s="11"/>
      <c r="D261" s="11"/>
      <c r="E261" s="11"/>
      <c r="F261" s="11"/>
      <c r="G261" s="11"/>
      <c r="H261" s="11"/>
      <c r="I261" s="11"/>
    </row>
    <row r="262" spans="1:9" ht="15.75">
      <c r="A262" s="5"/>
      <c r="B262" s="233"/>
      <c r="C262" s="11"/>
      <c r="D262" s="11"/>
      <c r="E262" s="11"/>
      <c r="F262" s="11"/>
      <c r="G262" s="11"/>
      <c r="H262" s="11"/>
      <c r="I262" s="11"/>
    </row>
    <row r="263" spans="1:9" ht="15.75">
      <c r="A263" s="5"/>
      <c r="B263" s="291" t="s">
        <v>258</v>
      </c>
      <c r="C263" s="291"/>
      <c r="D263" s="291"/>
      <c r="E263" s="291"/>
      <c r="F263" s="291"/>
      <c r="G263" s="291"/>
      <c r="H263" s="291"/>
      <c r="I263" s="291"/>
    </row>
    <row r="264" spans="1:9" ht="15.75">
      <c r="A264" s="5"/>
      <c r="B264" s="3"/>
      <c r="C264" s="3"/>
      <c r="D264" s="3"/>
      <c r="E264" s="3"/>
      <c r="F264" s="3"/>
      <c r="G264" s="3"/>
      <c r="H264" s="3"/>
      <c r="I264" s="3"/>
    </row>
    <row r="265" spans="1:9" ht="15.75">
      <c r="A265" s="5" t="s">
        <v>159</v>
      </c>
      <c r="B265" s="5" t="s">
        <v>139</v>
      </c>
      <c r="C265" s="3"/>
      <c r="D265" s="3"/>
      <c r="E265" s="3"/>
      <c r="F265" s="3"/>
      <c r="G265" s="3"/>
      <c r="H265" s="3"/>
      <c r="I265" s="3"/>
    </row>
    <row r="266" spans="1:9" ht="11.25" customHeight="1">
      <c r="A266" s="5"/>
      <c r="B266" s="57"/>
      <c r="C266" s="57"/>
      <c r="D266" s="57"/>
      <c r="E266" s="57"/>
      <c r="F266" s="145"/>
      <c r="G266" s="145"/>
      <c r="H266" s="145"/>
      <c r="I266" s="145"/>
    </row>
    <row r="267" spans="1:9" ht="15.75">
      <c r="A267" s="5"/>
      <c r="B267" s="3" t="s">
        <v>357</v>
      </c>
      <c r="C267" s="3"/>
      <c r="D267" s="3"/>
      <c r="E267" s="3"/>
      <c r="F267" s="3"/>
      <c r="G267" s="3"/>
      <c r="H267" s="3"/>
      <c r="I267" s="3"/>
    </row>
    <row r="268" spans="1:9" ht="15.75">
      <c r="A268" s="5"/>
      <c r="B268" s="3"/>
      <c r="C268" s="3"/>
      <c r="D268" s="3"/>
      <c r="E268" s="80" t="s">
        <v>140</v>
      </c>
      <c r="F268" s="80"/>
      <c r="G268" s="80" t="s">
        <v>142</v>
      </c>
      <c r="H268" s="80"/>
      <c r="I268" s="80"/>
    </row>
    <row r="269" spans="1:9" ht="15.75">
      <c r="A269" s="5"/>
      <c r="B269" s="3"/>
      <c r="C269" s="3"/>
      <c r="D269" s="3"/>
      <c r="E269" s="80" t="s">
        <v>141</v>
      </c>
      <c r="F269" s="80"/>
      <c r="G269" s="80" t="s">
        <v>143</v>
      </c>
      <c r="H269" s="80"/>
      <c r="I269" s="80" t="s">
        <v>53</v>
      </c>
    </row>
    <row r="270" spans="1:9" ht="15.75">
      <c r="A270" s="5"/>
      <c r="B270" s="3"/>
      <c r="C270" s="3"/>
      <c r="D270" s="3"/>
      <c r="E270" s="80" t="s">
        <v>104</v>
      </c>
      <c r="F270" s="80"/>
      <c r="G270" s="80" t="s">
        <v>104</v>
      </c>
      <c r="H270" s="80"/>
      <c r="I270" s="80" t="s">
        <v>104</v>
      </c>
    </row>
    <row r="271" spans="1:9" ht="15.75">
      <c r="A271" s="5"/>
      <c r="B271" s="5" t="s">
        <v>149</v>
      </c>
      <c r="C271" s="3"/>
      <c r="D271" s="3"/>
      <c r="E271" s="3"/>
      <c r="F271" s="3"/>
      <c r="G271" s="3"/>
      <c r="H271" s="3"/>
      <c r="I271" s="3"/>
    </row>
    <row r="272" spans="1:9" ht="15.75">
      <c r="A272" s="5"/>
      <c r="B272" s="5" t="s">
        <v>144</v>
      </c>
      <c r="C272" s="3"/>
      <c r="D272" s="3"/>
      <c r="E272" s="3"/>
      <c r="F272" s="3"/>
      <c r="G272" s="3"/>
      <c r="H272" s="3"/>
      <c r="I272" s="3"/>
    </row>
    <row r="273" spans="1:9" ht="15.75">
      <c r="A273" s="5"/>
      <c r="B273" s="3" t="s">
        <v>358</v>
      </c>
      <c r="C273" s="3"/>
      <c r="D273" s="3"/>
      <c r="E273" s="63">
        <v>0</v>
      </c>
      <c r="F273" s="71"/>
      <c r="G273" s="71">
        <v>1229</v>
      </c>
      <c r="H273" s="71"/>
      <c r="I273" s="63">
        <f>G273+E273</f>
        <v>1229</v>
      </c>
    </row>
    <row r="274" spans="1:9" ht="15.75">
      <c r="A274" s="5"/>
      <c r="B274" s="3" t="s">
        <v>166</v>
      </c>
      <c r="C274" s="3"/>
      <c r="D274" s="3"/>
      <c r="E274" s="63">
        <v>0</v>
      </c>
      <c r="F274" s="71"/>
      <c r="G274" s="71">
        <v>754</v>
      </c>
      <c r="H274" s="71"/>
      <c r="I274" s="63">
        <f>G274+E274</f>
        <v>754</v>
      </c>
    </row>
    <row r="275" spans="1:9" ht="15.75">
      <c r="A275" s="5"/>
      <c r="B275" s="3" t="s">
        <v>145</v>
      </c>
      <c r="C275" s="3"/>
      <c r="D275" s="3"/>
      <c r="E275" s="63">
        <v>66131</v>
      </c>
      <c r="F275" s="63"/>
      <c r="G275" s="63">
        <v>0</v>
      </c>
      <c r="H275" s="63"/>
      <c r="I275" s="63">
        <f>G275+E275</f>
        <v>66131</v>
      </c>
    </row>
    <row r="276" spans="1:9" ht="15.75">
      <c r="A276" s="5"/>
      <c r="B276" s="3" t="s">
        <v>167</v>
      </c>
      <c r="C276" s="3"/>
      <c r="D276" s="3"/>
      <c r="E276" s="63">
        <v>2427</v>
      </c>
      <c r="F276" s="63"/>
      <c r="G276" s="63">
        <v>0</v>
      </c>
      <c r="H276" s="63"/>
      <c r="I276" s="63">
        <f>G276+E276</f>
        <v>2427</v>
      </c>
    </row>
    <row r="277" spans="1:9" ht="15.75">
      <c r="A277" s="5"/>
      <c r="B277" s="3" t="s">
        <v>146</v>
      </c>
      <c r="C277" s="3"/>
      <c r="D277" s="3"/>
      <c r="E277" s="157">
        <v>41059</v>
      </c>
      <c r="F277" s="63"/>
      <c r="G277" s="157">
        <v>0</v>
      </c>
      <c r="H277" s="63"/>
      <c r="I277" s="157">
        <f>G277+E277</f>
        <v>41059</v>
      </c>
    </row>
    <row r="278" spans="1:13" ht="15.75">
      <c r="A278" s="5"/>
      <c r="B278" s="3"/>
      <c r="C278" s="3"/>
      <c r="D278" s="3"/>
      <c r="E278" s="63">
        <f>SUM(E273:E277)</f>
        <v>109617</v>
      </c>
      <c r="F278" s="63"/>
      <c r="G278" s="63">
        <f>SUM(G273:G277)</f>
        <v>1983</v>
      </c>
      <c r="H278" s="63"/>
      <c r="I278" s="63">
        <f>SUM(I273:I277)</f>
        <v>111600</v>
      </c>
      <c r="J278" s="52"/>
      <c r="M278" s="28"/>
    </row>
    <row r="279" spans="1:9" ht="11.25" customHeight="1">
      <c r="A279" s="5"/>
      <c r="B279" s="57"/>
      <c r="C279" s="57"/>
      <c r="D279" s="57"/>
      <c r="E279" s="57"/>
      <c r="F279" s="145"/>
      <c r="G279" s="145"/>
      <c r="H279" s="145"/>
      <c r="I279" s="145"/>
    </row>
    <row r="280" spans="1:9" ht="15.75">
      <c r="A280" s="5"/>
      <c r="B280" s="5" t="s">
        <v>148</v>
      </c>
      <c r="C280" s="3"/>
      <c r="D280" s="3"/>
      <c r="E280" s="63"/>
      <c r="F280" s="63"/>
      <c r="G280" s="63"/>
      <c r="H280" s="63"/>
      <c r="I280" s="63"/>
    </row>
    <row r="281" spans="1:9" ht="15.75">
      <c r="A281" s="5"/>
      <c r="B281" s="5" t="s">
        <v>147</v>
      </c>
      <c r="C281" s="3"/>
      <c r="D281" s="3"/>
      <c r="E281" s="63"/>
      <c r="F281" s="63"/>
      <c r="G281" s="63"/>
      <c r="H281" s="63"/>
      <c r="I281" s="63"/>
    </row>
    <row r="282" spans="1:9" ht="15.75">
      <c r="A282" s="5"/>
      <c r="B282" s="3" t="s">
        <v>150</v>
      </c>
      <c r="C282" s="3"/>
      <c r="D282" s="3"/>
      <c r="E282" s="63"/>
      <c r="F282" s="63"/>
      <c r="G282" s="63"/>
      <c r="H282" s="63"/>
      <c r="I282" s="63"/>
    </row>
    <row r="283" spans="1:9" ht="15.75">
      <c r="A283" s="5"/>
      <c r="B283" s="3" t="s">
        <v>151</v>
      </c>
      <c r="C283" s="3"/>
      <c r="D283" s="3"/>
      <c r="E283" s="157">
        <v>9102</v>
      </c>
      <c r="F283" s="63" t="s">
        <v>173</v>
      </c>
      <c r="G283" s="157">
        <v>0</v>
      </c>
      <c r="H283" s="63"/>
      <c r="I283" s="63">
        <f>G283+E283</f>
        <v>9102</v>
      </c>
    </row>
    <row r="284" spans="1:10" ht="16.5" thickBot="1">
      <c r="A284" s="5"/>
      <c r="B284" s="3"/>
      <c r="C284" s="3"/>
      <c r="D284" s="3"/>
      <c r="E284" s="149">
        <f>SUM(E278:E283)</f>
        <v>118719</v>
      </c>
      <c r="F284" s="63"/>
      <c r="G284" s="149">
        <f>SUM(G278:G283)</f>
        <v>1983</v>
      </c>
      <c r="H284" s="63"/>
      <c r="I284" s="149">
        <f>SUM(I278:I283)</f>
        <v>120702</v>
      </c>
      <c r="J284" s="28"/>
    </row>
    <row r="285" spans="1:9" ht="16.5" thickTop="1">
      <c r="A285" s="5"/>
      <c r="B285" s="3"/>
      <c r="C285" s="3"/>
      <c r="D285" s="3"/>
      <c r="E285" s="57"/>
      <c r="F285" s="71"/>
      <c r="G285" s="3"/>
      <c r="H285" s="71"/>
      <c r="I285" s="3"/>
    </row>
    <row r="286" spans="1:9" ht="15.75">
      <c r="A286" s="5" t="s">
        <v>160</v>
      </c>
      <c r="B286" s="5" t="s">
        <v>152</v>
      </c>
      <c r="C286" s="3"/>
      <c r="D286" s="3"/>
      <c r="E286" s="3"/>
      <c r="F286" s="71"/>
      <c r="G286" s="3"/>
      <c r="H286" s="3"/>
      <c r="I286" s="3"/>
    </row>
    <row r="287" spans="1:9" ht="15.75">
      <c r="A287" s="5"/>
      <c r="B287" s="5"/>
      <c r="C287" s="3"/>
      <c r="D287" s="3"/>
      <c r="E287" s="3"/>
      <c r="F287" s="71"/>
      <c r="G287" s="3"/>
      <c r="H287" s="3"/>
      <c r="I287" s="3"/>
    </row>
    <row r="288" spans="1:9" ht="30.75" customHeight="1">
      <c r="A288" s="5"/>
      <c r="B288" s="292" t="s">
        <v>359</v>
      </c>
      <c r="C288" s="292"/>
      <c r="D288" s="292"/>
      <c r="E288" s="292"/>
      <c r="F288" s="292"/>
      <c r="G288" s="292"/>
      <c r="H288" s="292"/>
      <c r="I288" s="292"/>
    </row>
    <row r="289" spans="1:9" ht="15.75">
      <c r="A289" s="5"/>
      <c r="B289" s="3"/>
      <c r="C289" s="3"/>
      <c r="D289" s="3"/>
      <c r="E289" s="3"/>
      <c r="F289" s="3"/>
      <c r="G289" s="3"/>
      <c r="H289" s="3"/>
      <c r="I289" s="3"/>
    </row>
    <row r="290" spans="1:9" ht="15.75">
      <c r="A290" s="5" t="s">
        <v>161</v>
      </c>
      <c r="B290" s="5" t="s">
        <v>153</v>
      </c>
      <c r="C290" s="3"/>
      <c r="D290" s="3"/>
      <c r="E290" s="3"/>
      <c r="F290" s="3"/>
      <c r="G290" s="3"/>
      <c r="H290" s="3"/>
      <c r="I290" s="3"/>
    </row>
    <row r="291" spans="1:9" ht="15.75">
      <c r="A291" s="5"/>
      <c r="B291" s="5"/>
      <c r="C291" s="3"/>
      <c r="D291" s="3"/>
      <c r="E291" s="3"/>
      <c r="F291" s="3"/>
      <c r="G291" s="3"/>
      <c r="H291" s="3"/>
      <c r="I291" s="3"/>
    </row>
    <row r="292" spans="1:9" ht="15.75">
      <c r="A292" s="5"/>
      <c r="B292" s="3" t="s">
        <v>360</v>
      </c>
      <c r="C292" s="3"/>
      <c r="D292" s="3"/>
      <c r="E292" s="3"/>
      <c r="F292" s="3"/>
      <c r="G292" s="3"/>
      <c r="H292" s="3"/>
      <c r="I292" s="3"/>
    </row>
    <row r="293" spans="1:9" ht="15.75">
      <c r="A293" s="5"/>
      <c r="B293" s="3"/>
      <c r="C293" s="3"/>
      <c r="D293" s="3"/>
      <c r="E293" s="3"/>
      <c r="F293" s="3"/>
      <c r="G293" s="3"/>
      <c r="H293" s="3"/>
      <c r="I293" s="3"/>
    </row>
    <row r="294" spans="1:9" ht="15.75">
      <c r="A294" s="5" t="s">
        <v>162</v>
      </c>
      <c r="B294" s="5" t="s">
        <v>154</v>
      </c>
      <c r="C294" s="3"/>
      <c r="D294" s="3"/>
      <c r="E294" s="3"/>
      <c r="F294" s="3"/>
      <c r="G294" s="3"/>
      <c r="H294" s="3"/>
      <c r="I294" s="3"/>
    </row>
    <row r="295" spans="1:9" ht="15.75">
      <c r="A295" s="5"/>
      <c r="B295" s="5"/>
      <c r="C295" s="3"/>
      <c r="D295" s="3"/>
      <c r="E295" s="3"/>
      <c r="F295" s="3"/>
      <c r="G295" s="3"/>
      <c r="H295" s="3"/>
      <c r="I295" s="3"/>
    </row>
    <row r="296" spans="1:9" s="42" customFormat="1" ht="15.75">
      <c r="A296" s="60"/>
      <c r="B296" s="57" t="s">
        <v>200</v>
      </c>
      <c r="C296" s="57"/>
      <c r="D296" s="57"/>
      <c r="E296" s="57"/>
      <c r="F296" s="57"/>
      <c r="G296" s="57"/>
      <c r="H296" s="57"/>
      <c r="I296" s="57"/>
    </row>
    <row r="297" spans="1:9" ht="15.75">
      <c r="A297" s="5"/>
      <c r="B297" s="3"/>
      <c r="C297" s="3"/>
      <c r="D297" s="3"/>
      <c r="E297" s="3"/>
      <c r="F297" s="3"/>
      <c r="G297" s="3"/>
      <c r="H297" s="3"/>
      <c r="I297" s="3"/>
    </row>
    <row r="298" spans="1:9" ht="15.75">
      <c r="A298" s="232" t="s">
        <v>163</v>
      </c>
      <c r="B298" s="5" t="s">
        <v>155</v>
      </c>
      <c r="C298" s="3"/>
      <c r="D298" s="3"/>
      <c r="E298" s="3"/>
      <c r="F298" s="3"/>
      <c r="G298" s="3"/>
      <c r="H298" s="3"/>
      <c r="I298" s="3"/>
    </row>
    <row r="299" spans="1:9" ht="15.75">
      <c r="A299" s="5"/>
      <c r="B299" s="5"/>
      <c r="C299" s="3"/>
      <c r="D299" s="3"/>
      <c r="E299" s="3"/>
      <c r="F299" s="3"/>
      <c r="G299" s="3"/>
      <c r="H299" s="3"/>
      <c r="I299" s="3"/>
    </row>
    <row r="300" spans="1:9" ht="15.75">
      <c r="A300" s="5"/>
      <c r="B300" s="5" t="s">
        <v>201</v>
      </c>
      <c r="C300" s="3"/>
      <c r="D300" s="3"/>
      <c r="E300" s="3"/>
      <c r="F300" s="3"/>
      <c r="G300" s="3"/>
      <c r="H300" s="3"/>
      <c r="I300" s="3"/>
    </row>
    <row r="301" spans="1:9" ht="30.75" customHeight="1">
      <c r="A301" s="5"/>
      <c r="B301" s="293" t="s">
        <v>361</v>
      </c>
      <c r="C301" s="294"/>
      <c r="D301" s="294"/>
      <c r="E301" s="294"/>
      <c r="F301" s="294"/>
      <c r="G301" s="294"/>
      <c r="H301" s="294"/>
      <c r="I301" s="294"/>
    </row>
    <row r="302" spans="1:9" ht="15.75">
      <c r="A302" s="5"/>
      <c r="B302" s="106"/>
      <c r="C302" s="184"/>
      <c r="D302" s="184"/>
      <c r="E302" s="184"/>
      <c r="F302" s="184"/>
      <c r="G302" s="184"/>
      <c r="H302" s="184"/>
      <c r="I302" s="184"/>
    </row>
    <row r="303" spans="1:9" ht="15.75">
      <c r="A303" s="5"/>
      <c r="B303" s="146"/>
      <c r="C303" s="146"/>
      <c r="D303" s="146"/>
      <c r="E303" s="146"/>
      <c r="F303" s="295" t="str">
        <f>F213</f>
        <v>Individual Quarter</v>
      </c>
      <c r="G303" s="295"/>
      <c r="H303" s="295" t="str">
        <f>H213</f>
        <v>Cumulative Quarter</v>
      </c>
      <c r="I303" s="295"/>
    </row>
    <row r="304" spans="1:9" ht="15.75">
      <c r="A304" s="5"/>
      <c r="B304" s="3"/>
      <c r="C304" s="3"/>
      <c r="D304" s="3"/>
      <c r="E304" s="3"/>
      <c r="F304" s="296" t="str">
        <f>F214</f>
        <v>3 months ended</v>
      </c>
      <c r="G304" s="296"/>
      <c r="H304" s="296" t="str">
        <f>H214</f>
        <v>12 months ended</v>
      </c>
      <c r="I304" s="296"/>
    </row>
    <row r="305" spans="1:9" ht="29.25">
      <c r="A305" s="5"/>
      <c r="B305" s="3"/>
      <c r="C305" s="3"/>
      <c r="D305" s="3"/>
      <c r="E305" s="3"/>
      <c r="F305" s="236" t="str">
        <f>F215</f>
        <v>30.6.11
RM’000</v>
      </c>
      <c r="G305" s="236" t="str">
        <f>G215</f>
        <v>30.6.10
RM’000</v>
      </c>
      <c r="H305" s="236" t="str">
        <f>H215</f>
        <v>30.6.11
RM’000</v>
      </c>
      <c r="I305" s="236" t="str">
        <f>I215</f>
        <v>30.6.10
RM’000</v>
      </c>
    </row>
    <row r="306" spans="1:9" ht="15.75">
      <c r="A306" s="5"/>
      <c r="B306" s="88" t="s">
        <v>318</v>
      </c>
      <c r="C306" s="3"/>
      <c r="D306" s="3"/>
      <c r="E306" s="3"/>
      <c r="F306" s="147"/>
      <c r="G306" s="147"/>
      <c r="H306" s="147"/>
      <c r="I306" s="147"/>
    </row>
    <row r="307" spans="1:9" ht="16.5" thickBot="1">
      <c r="A307" s="5"/>
      <c r="B307" s="88" t="s">
        <v>283</v>
      </c>
      <c r="C307" s="3"/>
      <c r="D307" s="3"/>
      <c r="E307" s="3"/>
      <c r="F307" s="158">
        <f>'IS'!B65</f>
        <v>13353</v>
      </c>
      <c r="G307" s="158">
        <f>'IS'!D65</f>
        <v>45</v>
      </c>
      <c r="H307" s="158">
        <f>'IS'!F65</f>
        <v>35784</v>
      </c>
      <c r="I307" s="158">
        <f>'IS'!H65</f>
        <v>13940</v>
      </c>
    </row>
    <row r="308" spans="1:9" ht="16.5" thickTop="1">
      <c r="A308" s="5"/>
      <c r="B308" s="3"/>
      <c r="C308" s="3"/>
      <c r="D308" s="3"/>
      <c r="E308" s="3"/>
      <c r="F308" s="240"/>
      <c r="G308" s="240"/>
      <c r="H308" s="240"/>
      <c r="I308" s="240"/>
    </row>
    <row r="309" spans="1:9" ht="15.75">
      <c r="A309" s="5"/>
      <c r="B309" s="88" t="s">
        <v>202</v>
      </c>
      <c r="C309" s="3"/>
      <c r="D309" s="3"/>
      <c r="E309" s="3"/>
      <c r="F309" s="240"/>
      <c r="G309" s="240"/>
      <c r="H309" s="240"/>
      <c r="I309" s="240"/>
    </row>
    <row r="310" spans="1:9" ht="16.5" thickBot="1">
      <c r="A310" s="5"/>
      <c r="B310" s="88" t="s">
        <v>259</v>
      </c>
      <c r="C310" s="11"/>
      <c r="D310" s="11"/>
      <c r="E310" s="11"/>
      <c r="F310" s="125">
        <v>272533</v>
      </c>
      <c r="G310" s="125">
        <v>272533</v>
      </c>
      <c r="H310" s="125">
        <v>272533</v>
      </c>
      <c r="I310" s="125">
        <v>272533</v>
      </c>
    </row>
    <row r="311" spans="1:9" ht="16.5" thickTop="1">
      <c r="A311" s="5"/>
      <c r="B311" s="11"/>
      <c r="C311" s="11"/>
      <c r="D311" s="11"/>
      <c r="E311" s="11"/>
      <c r="F311" s="159"/>
      <c r="G311" s="159"/>
      <c r="H311" s="159"/>
      <c r="I311" s="159"/>
    </row>
    <row r="312" spans="1:9" ht="16.5" thickBot="1">
      <c r="A312" s="5"/>
      <c r="B312" s="88" t="s">
        <v>203</v>
      </c>
      <c r="C312" s="11"/>
      <c r="D312" s="11"/>
      <c r="E312" s="11"/>
      <c r="F312" s="160">
        <f>F307/F310*100</f>
        <v>4.899590141377375</v>
      </c>
      <c r="G312" s="160">
        <f>G307/G310*100</f>
        <v>0.016511761878378033</v>
      </c>
      <c r="H312" s="160">
        <f>H307/H310*100</f>
        <v>13.13015304568621</v>
      </c>
      <c r="I312" s="160">
        <f>I307/I310*100</f>
        <v>5.114976901879772</v>
      </c>
    </row>
    <row r="313" spans="1:9" ht="16.5" thickTop="1">
      <c r="A313" s="5"/>
      <c r="B313" s="11"/>
      <c r="C313" s="11"/>
      <c r="D313" s="11"/>
      <c r="E313" s="11"/>
      <c r="F313" s="159"/>
      <c r="G313" s="159"/>
      <c r="H313" s="159"/>
      <c r="I313" s="159"/>
    </row>
    <row r="314" spans="1:9" ht="31.5" customHeight="1">
      <c r="A314" s="5"/>
      <c r="B314" s="291" t="s">
        <v>366</v>
      </c>
      <c r="C314" s="291"/>
      <c r="D314" s="291"/>
      <c r="E314" s="291"/>
      <c r="F314" s="291"/>
      <c r="G314" s="291"/>
      <c r="H314" s="291"/>
      <c r="I314" s="291"/>
    </row>
    <row r="315" spans="1:9" ht="15.75">
      <c r="A315" s="5"/>
      <c r="B315" s="11"/>
      <c r="C315" s="11"/>
      <c r="D315" s="11"/>
      <c r="E315" s="11"/>
      <c r="F315" s="11"/>
      <c r="G315" s="11"/>
      <c r="H315" s="11"/>
      <c r="I315" s="11"/>
    </row>
    <row r="316" spans="1:9" ht="15.75">
      <c r="A316" s="232" t="s">
        <v>291</v>
      </c>
      <c r="B316" s="5" t="s">
        <v>292</v>
      </c>
      <c r="C316" s="11"/>
      <c r="D316" s="11"/>
      <c r="E316" s="11"/>
      <c r="F316" s="11"/>
      <c r="G316" s="11"/>
      <c r="H316" s="11"/>
      <c r="I316" s="11"/>
    </row>
    <row r="317" spans="1:10" ht="15.75">
      <c r="A317" s="5"/>
      <c r="B317" s="11"/>
      <c r="C317" s="11"/>
      <c r="D317" s="11"/>
      <c r="E317" s="11"/>
      <c r="F317" s="11"/>
      <c r="G317" s="80" t="s">
        <v>333</v>
      </c>
      <c r="H317" s="11"/>
      <c r="I317" s="80" t="s">
        <v>333</v>
      </c>
      <c r="J317" s="11"/>
    </row>
    <row r="318" spans="1:10" ht="15.75">
      <c r="A318" s="5"/>
      <c r="B318" s="3"/>
      <c r="C318" s="3"/>
      <c r="D318" s="3"/>
      <c r="E318" s="3"/>
      <c r="F318" s="3"/>
      <c r="G318" s="190" t="s">
        <v>362</v>
      </c>
      <c r="H318" s="3"/>
      <c r="I318" s="190" t="s">
        <v>321</v>
      </c>
      <c r="J318" s="3"/>
    </row>
    <row r="319" spans="1:10" ht="15.75">
      <c r="A319" s="5"/>
      <c r="B319" s="3"/>
      <c r="C319" s="3"/>
      <c r="D319" s="3"/>
      <c r="E319" s="3"/>
      <c r="F319" s="3"/>
      <c r="G319" s="80" t="s">
        <v>18</v>
      </c>
      <c r="H319" s="3"/>
      <c r="I319" s="80" t="s">
        <v>18</v>
      </c>
      <c r="J319" s="3"/>
    </row>
    <row r="320" spans="1:10" ht="15.75">
      <c r="A320" s="5"/>
      <c r="B320" s="3" t="s">
        <v>319</v>
      </c>
      <c r="C320" s="3"/>
      <c r="D320" s="3"/>
      <c r="E320" s="3"/>
      <c r="F320" s="3"/>
      <c r="G320" s="3"/>
      <c r="H320" s="3"/>
      <c r="I320" s="3"/>
      <c r="J320" s="3"/>
    </row>
    <row r="321" spans="1:10" ht="15.75">
      <c r="A321" s="5"/>
      <c r="B321" s="3" t="s">
        <v>293</v>
      </c>
      <c r="C321" s="3"/>
      <c r="D321" s="3"/>
      <c r="E321" s="3"/>
      <c r="F321" s="3"/>
      <c r="G321" s="3"/>
      <c r="H321" s="3"/>
      <c r="I321" s="3"/>
      <c r="J321" s="3"/>
    </row>
    <row r="322" spans="1:10" ht="15.75">
      <c r="A322" s="5"/>
      <c r="B322" s="143" t="s">
        <v>294</v>
      </c>
      <c r="C322" s="3"/>
      <c r="D322" s="3"/>
      <c r="E322" s="3"/>
      <c r="F322" s="3"/>
      <c r="G322" s="145">
        <f>G325-G323</f>
        <v>219731</v>
      </c>
      <c r="H322" s="3"/>
      <c r="I322" s="134">
        <v>211787</v>
      </c>
      <c r="J322" s="3"/>
    </row>
    <row r="323" spans="1:10" ht="15.75">
      <c r="A323" s="5"/>
      <c r="B323" s="143" t="s">
        <v>295</v>
      </c>
      <c r="C323" s="3"/>
      <c r="D323" s="3"/>
      <c r="E323" s="3"/>
      <c r="F323" s="3"/>
      <c r="G323" s="157">
        <f>-10331+809</f>
        <v>-9522</v>
      </c>
      <c r="H323" s="3"/>
      <c r="I323" s="51">
        <v>-10702</v>
      </c>
      <c r="J323" s="3"/>
    </row>
    <row r="324" spans="1:10" ht="7.5" customHeight="1">
      <c r="A324" s="5"/>
      <c r="B324" s="143"/>
      <c r="C324" s="3"/>
      <c r="D324" s="3"/>
      <c r="E324" s="3"/>
      <c r="F324" s="3"/>
      <c r="G324" s="63"/>
      <c r="H324" s="3"/>
      <c r="I324" s="134"/>
      <c r="J324" s="3"/>
    </row>
    <row r="325" spans="1:10" ht="15.75">
      <c r="A325" s="5"/>
      <c r="B325" s="143"/>
      <c r="C325" s="3"/>
      <c r="D325" s="3"/>
      <c r="E325" s="3"/>
      <c r="F325" s="3"/>
      <c r="G325" s="63">
        <v>210209</v>
      </c>
      <c r="H325" s="3"/>
      <c r="I325" s="71">
        <v>201085</v>
      </c>
      <c r="J325" s="3"/>
    </row>
    <row r="326" spans="1:10" ht="15.75">
      <c r="A326" s="5"/>
      <c r="B326" s="143" t="s">
        <v>320</v>
      </c>
      <c r="C326" s="3"/>
      <c r="D326" s="3"/>
      <c r="E326" s="3"/>
      <c r="F326" s="3"/>
      <c r="G326" s="157">
        <f>G328-G325</f>
        <v>-32441</v>
      </c>
      <c r="H326" s="165"/>
      <c r="I326" s="51">
        <v>-31205</v>
      </c>
      <c r="J326" s="3"/>
    </row>
    <row r="327" spans="1:10" ht="7.5" customHeight="1">
      <c r="A327" s="5"/>
      <c r="B327" s="143"/>
      <c r="C327" s="3"/>
      <c r="D327" s="3"/>
      <c r="E327" s="3"/>
      <c r="F327" s="3"/>
      <c r="G327" s="244"/>
      <c r="H327" s="165"/>
      <c r="I327" s="189"/>
      <c r="J327" s="3"/>
    </row>
    <row r="328" spans="1:10" ht="16.5" thickBot="1">
      <c r="A328" s="5"/>
      <c r="B328" s="3" t="s">
        <v>367</v>
      </c>
      <c r="C328" s="3"/>
      <c r="D328" s="3"/>
      <c r="E328" s="3"/>
      <c r="F328" s="3"/>
      <c r="G328" s="245">
        <v>177768</v>
      </c>
      <c r="H328" s="3"/>
      <c r="I328" s="153">
        <f>SUM(I325:I326)</f>
        <v>169880</v>
      </c>
      <c r="J328" s="3"/>
    </row>
    <row r="329" spans="1:9" ht="16.5" thickTop="1">
      <c r="A329" s="5"/>
      <c r="B329" s="3"/>
      <c r="C329" s="3"/>
      <c r="D329" s="3"/>
      <c r="E329" s="3"/>
      <c r="F329" s="3"/>
      <c r="G329" s="3"/>
      <c r="H329" s="3"/>
      <c r="I329" s="3"/>
    </row>
  </sheetData>
  <sheetProtection/>
  <mergeCells count="56">
    <mergeCell ref="B51:I51"/>
    <mergeCell ref="B55:I55"/>
    <mergeCell ref="F167:H167"/>
    <mergeCell ref="F168:G168"/>
    <mergeCell ref="H168:I168"/>
    <mergeCell ref="B96:I96"/>
    <mergeCell ref="B32:I32"/>
    <mergeCell ref="B12:I12"/>
    <mergeCell ref="B26:I26"/>
    <mergeCell ref="B100:I100"/>
    <mergeCell ref="B57:I57"/>
    <mergeCell ref="B65:I65"/>
    <mergeCell ref="B24:I24"/>
    <mergeCell ref="B35:I35"/>
    <mergeCell ref="B49:I49"/>
    <mergeCell ref="B60:I60"/>
    <mergeCell ref="A2:I2"/>
    <mergeCell ref="A3:I3"/>
    <mergeCell ref="B10:I10"/>
    <mergeCell ref="B29:I29"/>
    <mergeCell ref="B196:I196"/>
    <mergeCell ref="B200:I200"/>
    <mergeCell ref="B80:I80"/>
    <mergeCell ref="B116:I116"/>
    <mergeCell ref="B104:I104"/>
    <mergeCell ref="B108:I108"/>
    <mergeCell ref="B112:I112"/>
    <mergeCell ref="B184:I184"/>
    <mergeCell ref="B123:I123"/>
    <mergeCell ref="E126:I126"/>
    <mergeCell ref="F169:G169"/>
    <mergeCell ref="H169:I169"/>
    <mergeCell ref="B188:I188"/>
    <mergeCell ref="B192:I192"/>
    <mergeCell ref="B221:I221"/>
    <mergeCell ref="F304:G304"/>
    <mergeCell ref="B230:I230"/>
    <mergeCell ref="B234:I234"/>
    <mergeCell ref="F241:G241"/>
    <mergeCell ref="H241:I241"/>
    <mergeCell ref="F213:G213"/>
    <mergeCell ref="H213:I213"/>
    <mergeCell ref="F214:G214"/>
    <mergeCell ref="H214:I214"/>
    <mergeCell ref="F242:G242"/>
    <mergeCell ref="H242:I242"/>
    <mergeCell ref="H304:I304"/>
    <mergeCell ref="B249:I249"/>
    <mergeCell ref="B253:I255"/>
    <mergeCell ref="B259:I259"/>
    <mergeCell ref="B263:I263"/>
    <mergeCell ref="B314:I314"/>
    <mergeCell ref="B288:I288"/>
    <mergeCell ref="B301:I301"/>
    <mergeCell ref="F303:G303"/>
    <mergeCell ref="H303:I303"/>
  </mergeCells>
  <printOptions/>
  <pageMargins left="0.8" right="0.23" top="0.52" bottom="0.57" header="0.3" footer="0.19"/>
  <pageSetup firstPageNumber="6" useFirstPageNumber="1" horizontalDpi="600" verticalDpi="600" orientation="portrait" paperSize="9" scale="95" r:id="rId4"/>
  <headerFooter alignWithMargins="0">
    <oddFooter>&amp;C&amp;P</oddFooter>
  </headerFooter>
  <rowBreaks count="7" manualBreakCount="7">
    <brk id="35" max="8" man="1"/>
    <brk id="74" max="8" man="1"/>
    <brk id="120" max="8" man="1"/>
    <brk id="165" max="8" man="1"/>
    <brk id="211" max="8" man="1"/>
    <brk id="249" max="8" man="1"/>
    <brk id="297" max="8" man="1"/>
  </rowBreaks>
  <legacyDrawing r:id="rId3"/>
  <oleObjects>
    <oleObject progId="Word.Picture.8" shapeId="981900" r:id="rId1"/>
    <oleObject progId="Word.Picture.8" shapeId="245509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TSH</dc:creator>
  <cp:keywords/>
  <dc:description/>
  <cp:lastModifiedBy>Corp2</cp:lastModifiedBy>
  <cp:lastPrinted>2011-08-19T09:06:50Z</cp:lastPrinted>
  <dcterms:created xsi:type="dcterms:W3CDTF">2009-08-18T09:04:05Z</dcterms:created>
  <dcterms:modified xsi:type="dcterms:W3CDTF">2011-08-24T06:44:15Z</dcterms:modified>
  <cp:category/>
  <cp:version/>
  <cp:contentType/>
  <cp:contentStatus/>
</cp:coreProperties>
</file>